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eeds\"/>
    </mc:Choice>
  </mc:AlternateContent>
  <xr:revisionPtr revIDLastSave="0" documentId="8_{C4991895-D743-4D62-A329-3CCFE0519DE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2019" sheetId="1" r:id="rId1"/>
    <sheet name="District Chart" sheetId="2" r:id="rId2"/>
    <sheet name="Sheet3" sheetId="3" r:id="rId3"/>
    <sheet name="Chris' stats" sheetId="4" r:id="rId4"/>
  </sheets>
  <calcPr calcId="191029"/>
</workbook>
</file>

<file path=xl/calcChain.xml><?xml version="1.0" encoding="utf-8"?>
<calcChain xmlns="http://schemas.openxmlformats.org/spreadsheetml/2006/main">
  <c r="M3162" i="1" l="1"/>
  <c r="M3167" i="1" s="1"/>
  <c r="I3162" i="1"/>
  <c r="K3147" i="1" l="1"/>
  <c r="N3147" i="1"/>
  <c r="K3148" i="1"/>
  <c r="N3148" i="1"/>
  <c r="K3149" i="1"/>
  <c r="N3149" i="1"/>
  <c r="K3150" i="1"/>
  <c r="N3150" i="1"/>
  <c r="K3151" i="1"/>
  <c r="N3151" i="1"/>
  <c r="K3152" i="1"/>
  <c r="N3152" i="1"/>
  <c r="K3153" i="1"/>
  <c r="N3153" i="1"/>
  <c r="K3154" i="1"/>
  <c r="N3154" i="1"/>
  <c r="K3157" i="1"/>
  <c r="N3157" i="1"/>
  <c r="N3158" i="1" s="1"/>
  <c r="K3387" i="1"/>
  <c r="N3387" i="1"/>
  <c r="K3388" i="1"/>
  <c r="N3388" i="1"/>
  <c r="K3389" i="1"/>
  <c r="N3389" i="1"/>
  <c r="K3390" i="1"/>
  <c r="N3390" i="1"/>
  <c r="K3391" i="1"/>
  <c r="N3391" i="1"/>
  <c r="K3392" i="1"/>
  <c r="N3392" i="1"/>
  <c r="K3393" i="1"/>
  <c r="N3393" i="1"/>
  <c r="K3394" i="1"/>
  <c r="N3394" i="1"/>
  <c r="K3395" i="1"/>
  <c r="N3395" i="1"/>
  <c r="K3396" i="1"/>
  <c r="N3396" i="1"/>
  <c r="K3397" i="1"/>
  <c r="N3397" i="1"/>
  <c r="K3398" i="1"/>
  <c r="N3398" i="1"/>
  <c r="K3399" i="1"/>
  <c r="N3399" i="1"/>
  <c r="K3400" i="1"/>
  <c r="N3400" i="1"/>
  <c r="K3401" i="1"/>
  <c r="N3401" i="1"/>
  <c r="K3402" i="1"/>
  <c r="N3402" i="1"/>
  <c r="K3403" i="1"/>
  <c r="N3403" i="1"/>
  <c r="K3404" i="1"/>
  <c r="N3404" i="1"/>
  <c r="K3405" i="1"/>
  <c r="N3405" i="1"/>
  <c r="K3406" i="1"/>
  <c r="N3406" i="1"/>
  <c r="K3407" i="1"/>
  <c r="N3407" i="1"/>
  <c r="K3408" i="1"/>
  <c r="N3408" i="1"/>
  <c r="K3409" i="1"/>
  <c r="N3409" i="1"/>
  <c r="K3410" i="1"/>
  <c r="N3410" i="1"/>
  <c r="K3411" i="1"/>
  <c r="N3411" i="1"/>
  <c r="K3412" i="1"/>
  <c r="N3412" i="1"/>
  <c r="K3413" i="1"/>
  <c r="N3413" i="1"/>
  <c r="K3414" i="1"/>
  <c r="N3414" i="1"/>
  <c r="K3415" i="1"/>
  <c r="N3415" i="1"/>
  <c r="K3416" i="1"/>
  <c r="N3416" i="1"/>
  <c r="K3417" i="1"/>
  <c r="N3417" i="1"/>
  <c r="K3418" i="1"/>
  <c r="N3418" i="1"/>
  <c r="K3419" i="1"/>
  <c r="N3419" i="1"/>
  <c r="K3420" i="1"/>
  <c r="N3420" i="1"/>
  <c r="K3421" i="1"/>
  <c r="N3421" i="1"/>
  <c r="K3422" i="1"/>
  <c r="N3422" i="1"/>
  <c r="K3423" i="1"/>
  <c r="N3423" i="1"/>
  <c r="K3424" i="1"/>
  <c r="N3424" i="1"/>
  <c r="K3425" i="1"/>
  <c r="N3425" i="1"/>
  <c r="K3426" i="1"/>
  <c r="N3426" i="1"/>
  <c r="K3427" i="1"/>
  <c r="N3427" i="1"/>
  <c r="K3428" i="1"/>
  <c r="N3428" i="1"/>
  <c r="K3429" i="1"/>
  <c r="N3429" i="1"/>
  <c r="K3430" i="1"/>
  <c r="N3430" i="1"/>
  <c r="K3431" i="1"/>
  <c r="N3431" i="1"/>
  <c r="K3432" i="1"/>
  <c r="N3432" i="1"/>
  <c r="K3433" i="1"/>
  <c r="N3433" i="1"/>
  <c r="K3434" i="1"/>
  <c r="N3434" i="1"/>
  <c r="K3435" i="1"/>
  <c r="N3435" i="1"/>
  <c r="K3436" i="1"/>
  <c r="N3436" i="1"/>
  <c r="K3437" i="1"/>
  <c r="N3437" i="1"/>
  <c r="K3438" i="1"/>
  <c r="N3438" i="1"/>
  <c r="K3439" i="1"/>
  <c r="N3439" i="1"/>
  <c r="K3440" i="1"/>
  <c r="N3440" i="1"/>
  <c r="K3441" i="1"/>
  <c r="N3441" i="1"/>
  <c r="K3442" i="1"/>
  <c r="N3442" i="1"/>
  <c r="K3443" i="1"/>
  <c r="N3443" i="1"/>
  <c r="K3444" i="1"/>
  <c r="N3444" i="1"/>
  <c r="K3445" i="1"/>
  <c r="N3445" i="1"/>
  <c r="K3446" i="1"/>
  <c r="N3446" i="1"/>
  <c r="K3447" i="1"/>
  <c r="N3447" i="1"/>
  <c r="K3448" i="1"/>
  <c r="N3448" i="1"/>
  <c r="K3449" i="1"/>
  <c r="N3449" i="1"/>
  <c r="K3450" i="1"/>
  <c r="N3450" i="1"/>
  <c r="K3451" i="1"/>
  <c r="N3451" i="1"/>
  <c r="K3452" i="1"/>
  <c r="N3452" i="1"/>
  <c r="K3453" i="1"/>
  <c r="N3453" i="1"/>
  <c r="K3454" i="1"/>
  <c r="N3454" i="1"/>
  <c r="K3455" i="1"/>
  <c r="N3455" i="1"/>
  <c r="K3456" i="1"/>
  <c r="N3456" i="1"/>
  <c r="K3457" i="1"/>
  <c r="N3457" i="1"/>
  <c r="K3458" i="1"/>
  <c r="N3458" i="1"/>
  <c r="K3459" i="1"/>
  <c r="N3459" i="1"/>
  <c r="K3460" i="1"/>
  <c r="N3460" i="1"/>
  <c r="K3461" i="1"/>
  <c r="N3461" i="1"/>
  <c r="K3462" i="1"/>
  <c r="N3462" i="1"/>
  <c r="K3463" i="1"/>
  <c r="N3463" i="1"/>
  <c r="K3464" i="1"/>
  <c r="N3464" i="1"/>
  <c r="K3465" i="1"/>
  <c r="N3465" i="1"/>
  <c r="K3466" i="1"/>
  <c r="N3466" i="1"/>
  <c r="K3467" i="1"/>
  <c r="N3467" i="1"/>
  <c r="K3468" i="1"/>
  <c r="N3468" i="1"/>
  <c r="K3469" i="1"/>
  <c r="N3469" i="1"/>
  <c r="K3470" i="1"/>
  <c r="N3470" i="1"/>
  <c r="K3471" i="1"/>
  <c r="N3471" i="1"/>
  <c r="K3472" i="1"/>
  <c r="N3472" i="1"/>
  <c r="K3473" i="1"/>
  <c r="N3473" i="1"/>
  <c r="K3474" i="1"/>
  <c r="N3474" i="1"/>
  <c r="K3475" i="1"/>
  <c r="N3475" i="1"/>
  <c r="K3476" i="1"/>
  <c r="N3476" i="1"/>
  <c r="K3477" i="1"/>
  <c r="N3477" i="1"/>
  <c r="K3478" i="1"/>
  <c r="N3478" i="1"/>
  <c r="K3479" i="1"/>
  <c r="N3479" i="1"/>
  <c r="K3480" i="1"/>
  <c r="N3480" i="1"/>
  <c r="K3481" i="1"/>
  <c r="N3481" i="1"/>
  <c r="K3482" i="1"/>
  <c r="N3482" i="1"/>
  <c r="K3483" i="1"/>
  <c r="N3483" i="1"/>
  <c r="K3484" i="1"/>
  <c r="N3484" i="1"/>
  <c r="K3485" i="1"/>
  <c r="N3485" i="1"/>
  <c r="K3486" i="1"/>
  <c r="N3486" i="1"/>
  <c r="K3487" i="1"/>
  <c r="N3487" i="1"/>
  <c r="K3488" i="1"/>
  <c r="N3488" i="1"/>
  <c r="K3489" i="1"/>
  <c r="N3489" i="1"/>
  <c r="K3490" i="1"/>
  <c r="N3490" i="1"/>
  <c r="K3491" i="1"/>
  <c r="N3491" i="1"/>
  <c r="K3492" i="1"/>
  <c r="N3492" i="1"/>
  <c r="K3493" i="1"/>
  <c r="N3493" i="1"/>
  <c r="K3494" i="1"/>
  <c r="N3494" i="1"/>
  <c r="K3495" i="1"/>
  <c r="N3495" i="1"/>
  <c r="K3496" i="1"/>
  <c r="N3496" i="1"/>
  <c r="K3497" i="1"/>
  <c r="N3497" i="1"/>
  <c r="K3498" i="1"/>
  <c r="N3498" i="1"/>
  <c r="K3499" i="1"/>
  <c r="N3499" i="1"/>
  <c r="K3500" i="1"/>
  <c r="N3500" i="1"/>
  <c r="K3501" i="1"/>
  <c r="N3501" i="1"/>
  <c r="K3502" i="1"/>
  <c r="N3502" i="1"/>
  <c r="K3503" i="1"/>
  <c r="N3503" i="1"/>
  <c r="K3504" i="1"/>
  <c r="N3504" i="1"/>
  <c r="K3505" i="1"/>
  <c r="N3505" i="1"/>
  <c r="K3506" i="1"/>
  <c r="N3506" i="1"/>
  <c r="K3507" i="1"/>
  <c r="N3507" i="1"/>
  <c r="K3508" i="1"/>
  <c r="N3508" i="1"/>
  <c r="K3509" i="1"/>
  <c r="N3509" i="1"/>
  <c r="K3510" i="1"/>
  <c r="N3510" i="1"/>
  <c r="K3511" i="1"/>
  <c r="N3511" i="1"/>
  <c r="K3512" i="1"/>
  <c r="N3512" i="1"/>
  <c r="K3513" i="1"/>
  <c r="N3513" i="1"/>
  <c r="K3514" i="1"/>
  <c r="N3514" i="1"/>
  <c r="K3515" i="1"/>
  <c r="N3515" i="1"/>
  <c r="K3516" i="1"/>
  <c r="N3516" i="1"/>
  <c r="K3517" i="1"/>
  <c r="N3517" i="1"/>
  <c r="K3518" i="1"/>
  <c r="N3518" i="1"/>
  <c r="K3519" i="1"/>
  <c r="N3519" i="1"/>
  <c r="K3520" i="1"/>
  <c r="N3520" i="1"/>
  <c r="K3521" i="1"/>
  <c r="N3521" i="1"/>
  <c r="K3522" i="1"/>
  <c r="N3522" i="1"/>
  <c r="K3523" i="1"/>
  <c r="N3523" i="1"/>
  <c r="K3524" i="1"/>
  <c r="N3524" i="1"/>
  <c r="K3525" i="1"/>
  <c r="N3525" i="1"/>
  <c r="K3526" i="1"/>
  <c r="N3526" i="1"/>
  <c r="K3527" i="1"/>
  <c r="N3527" i="1"/>
  <c r="K3528" i="1"/>
  <c r="N3528" i="1"/>
  <c r="K3529" i="1"/>
  <c r="N3529" i="1"/>
  <c r="K3530" i="1"/>
  <c r="N3530" i="1"/>
  <c r="K3531" i="1"/>
  <c r="N3531" i="1"/>
  <c r="K3532" i="1"/>
  <c r="N3532" i="1"/>
  <c r="K3533" i="1"/>
  <c r="N3533" i="1"/>
  <c r="K3534" i="1"/>
  <c r="N3534" i="1"/>
  <c r="K3535" i="1"/>
  <c r="N3535" i="1"/>
  <c r="K3536" i="1"/>
  <c r="N3536" i="1"/>
  <c r="K3537" i="1"/>
  <c r="N3537" i="1"/>
  <c r="K3538" i="1"/>
  <c r="N3538" i="1"/>
  <c r="K3539" i="1"/>
  <c r="N3539" i="1"/>
  <c r="K3540" i="1"/>
  <c r="N3540" i="1"/>
  <c r="K3541" i="1"/>
  <c r="N3541" i="1"/>
  <c r="K3542" i="1"/>
  <c r="N3542" i="1"/>
  <c r="K3543" i="1"/>
  <c r="N3543" i="1"/>
  <c r="K3544" i="1"/>
  <c r="N3544" i="1"/>
  <c r="K3545" i="1"/>
  <c r="N3545" i="1"/>
  <c r="K3546" i="1"/>
  <c r="N3546" i="1"/>
  <c r="K3547" i="1"/>
  <c r="N3547" i="1"/>
  <c r="K3548" i="1"/>
  <c r="N3548" i="1"/>
  <c r="K3549" i="1"/>
  <c r="N3549" i="1"/>
  <c r="K3550" i="1"/>
  <c r="N3550" i="1"/>
  <c r="K3551" i="1"/>
  <c r="N3551" i="1"/>
  <c r="K3552" i="1"/>
  <c r="N3552" i="1"/>
  <c r="K3553" i="1"/>
  <c r="N3553" i="1"/>
  <c r="K3554" i="1"/>
  <c r="N3554" i="1"/>
  <c r="K3555" i="1"/>
  <c r="N3555" i="1"/>
  <c r="K3556" i="1"/>
  <c r="N3556" i="1"/>
  <c r="K3557" i="1"/>
  <c r="N3557" i="1"/>
  <c r="K3558" i="1"/>
  <c r="N3558" i="1"/>
  <c r="K3559" i="1"/>
  <c r="N3559" i="1"/>
  <c r="K3560" i="1"/>
  <c r="N3560" i="1"/>
  <c r="K3561" i="1"/>
  <c r="N3561" i="1"/>
  <c r="K3562" i="1"/>
  <c r="N3562" i="1"/>
  <c r="K3563" i="1"/>
  <c r="N3563" i="1"/>
  <c r="K3564" i="1"/>
  <c r="N3564" i="1"/>
  <c r="K3565" i="1"/>
  <c r="N3565" i="1"/>
  <c r="K3566" i="1"/>
  <c r="N3566" i="1"/>
  <c r="K3567" i="1"/>
  <c r="N3567" i="1"/>
  <c r="K3568" i="1"/>
  <c r="N3568" i="1"/>
  <c r="K3569" i="1"/>
  <c r="N3569" i="1"/>
  <c r="K3570" i="1"/>
  <c r="N3570" i="1"/>
  <c r="K3571" i="1"/>
  <c r="N3571" i="1"/>
  <c r="K3572" i="1"/>
  <c r="N3572" i="1"/>
  <c r="K3573" i="1"/>
  <c r="N3573" i="1"/>
  <c r="K3574" i="1"/>
  <c r="N3574" i="1"/>
  <c r="K3575" i="1"/>
  <c r="N3575" i="1"/>
  <c r="K3576" i="1"/>
  <c r="N3576" i="1"/>
  <c r="K3577" i="1"/>
  <c r="N3577" i="1"/>
  <c r="K3578" i="1"/>
  <c r="N3578" i="1"/>
  <c r="K3579" i="1"/>
  <c r="N3579" i="1"/>
  <c r="K3580" i="1"/>
  <c r="N3580" i="1"/>
  <c r="K3581" i="1"/>
  <c r="N3581" i="1"/>
  <c r="K3582" i="1"/>
  <c r="N3582" i="1"/>
  <c r="K3583" i="1"/>
  <c r="N3583" i="1"/>
  <c r="K3584" i="1"/>
  <c r="N3584" i="1"/>
  <c r="K3585" i="1"/>
  <c r="N3585" i="1"/>
  <c r="K3586" i="1"/>
  <c r="N3586" i="1"/>
  <c r="K3587" i="1"/>
  <c r="N3587" i="1"/>
  <c r="K3588" i="1"/>
  <c r="N3588" i="1"/>
  <c r="K3589" i="1"/>
  <c r="N3589" i="1"/>
  <c r="K3590" i="1"/>
  <c r="N3590" i="1"/>
  <c r="K3591" i="1"/>
  <c r="N3591" i="1"/>
  <c r="K3592" i="1"/>
  <c r="N3592" i="1"/>
  <c r="K3593" i="1"/>
  <c r="N3593" i="1"/>
  <c r="K3594" i="1"/>
  <c r="N3594" i="1"/>
  <c r="K3595" i="1"/>
  <c r="N3595" i="1"/>
  <c r="K3596" i="1"/>
  <c r="N3596" i="1"/>
  <c r="K3597" i="1"/>
  <c r="N3597" i="1"/>
  <c r="K3598" i="1"/>
  <c r="N3598" i="1"/>
  <c r="K3599" i="1"/>
  <c r="N3599" i="1"/>
  <c r="K3600" i="1"/>
  <c r="N3600" i="1"/>
  <c r="K3601" i="1"/>
  <c r="N3601" i="1"/>
  <c r="K3602" i="1"/>
  <c r="N3602" i="1"/>
  <c r="K3603" i="1"/>
  <c r="N3603" i="1"/>
  <c r="K3604" i="1"/>
  <c r="N3604" i="1"/>
  <c r="K3605" i="1"/>
  <c r="N3605" i="1"/>
  <c r="K3606" i="1"/>
  <c r="N3606" i="1"/>
  <c r="K3607" i="1"/>
  <c r="N3607" i="1"/>
  <c r="K3608" i="1"/>
  <c r="N3608" i="1"/>
  <c r="K3609" i="1"/>
  <c r="N3609" i="1"/>
  <c r="K3610" i="1"/>
  <c r="N3610" i="1"/>
  <c r="K3611" i="1"/>
  <c r="N3611" i="1"/>
  <c r="K3612" i="1"/>
  <c r="N3612" i="1"/>
  <c r="K3613" i="1"/>
  <c r="N3613" i="1"/>
  <c r="K3614" i="1"/>
  <c r="N3614" i="1"/>
  <c r="K3615" i="1"/>
  <c r="N3615" i="1"/>
  <c r="K3616" i="1"/>
  <c r="N3616" i="1"/>
  <c r="K3617" i="1"/>
  <c r="N3617" i="1"/>
  <c r="K3618" i="1"/>
  <c r="N3618" i="1"/>
  <c r="K3619" i="1"/>
  <c r="N3619" i="1"/>
  <c r="K3620" i="1"/>
  <c r="N3620" i="1"/>
  <c r="K3621" i="1"/>
  <c r="N3621" i="1"/>
  <c r="K3622" i="1"/>
  <c r="N3622" i="1"/>
  <c r="K3623" i="1"/>
  <c r="N3623" i="1"/>
  <c r="K3624" i="1"/>
  <c r="N3624" i="1"/>
  <c r="K3625" i="1"/>
  <c r="N3625" i="1"/>
  <c r="K3626" i="1"/>
  <c r="N3626" i="1"/>
  <c r="K3627" i="1"/>
  <c r="N3627" i="1"/>
  <c r="K3628" i="1"/>
  <c r="N3628" i="1"/>
  <c r="K3629" i="1"/>
  <c r="N3629" i="1"/>
  <c r="K3630" i="1"/>
  <c r="N3630" i="1"/>
  <c r="K3631" i="1"/>
  <c r="N3631" i="1"/>
  <c r="K3632" i="1"/>
  <c r="N3632" i="1"/>
  <c r="K3633" i="1"/>
  <c r="N3633" i="1"/>
  <c r="K3634" i="1"/>
  <c r="N3634" i="1"/>
  <c r="K3635" i="1"/>
  <c r="N3635" i="1"/>
  <c r="K3636" i="1"/>
  <c r="N3636" i="1"/>
  <c r="K3637" i="1"/>
  <c r="N3637" i="1"/>
  <c r="K3638" i="1"/>
  <c r="N3638" i="1"/>
  <c r="K3639" i="1"/>
  <c r="N3639" i="1"/>
  <c r="K3640" i="1"/>
  <c r="N3640" i="1"/>
  <c r="K3641" i="1"/>
  <c r="N3641" i="1"/>
  <c r="K3642" i="1"/>
  <c r="N3642" i="1"/>
  <c r="K3643" i="1"/>
  <c r="N3643" i="1"/>
  <c r="K3644" i="1"/>
  <c r="N3644" i="1"/>
  <c r="K3645" i="1"/>
  <c r="N3645" i="1"/>
  <c r="K3646" i="1"/>
  <c r="N3646" i="1"/>
  <c r="K3647" i="1"/>
  <c r="N3647" i="1"/>
  <c r="K3648" i="1"/>
  <c r="N3648" i="1"/>
  <c r="K3649" i="1"/>
  <c r="N3649" i="1"/>
  <c r="K3650" i="1"/>
  <c r="N3650" i="1"/>
  <c r="K3651" i="1"/>
  <c r="N3651" i="1"/>
  <c r="K3652" i="1"/>
  <c r="N3652" i="1"/>
  <c r="K3653" i="1"/>
  <c r="N3653" i="1"/>
  <c r="K3654" i="1"/>
  <c r="N3654" i="1"/>
  <c r="K3655" i="1"/>
  <c r="N3655" i="1"/>
  <c r="K3656" i="1"/>
  <c r="N3656" i="1"/>
  <c r="K3657" i="1"/>
  <c r="N3657" i="1"/>
  <c r="K3658" i="1"/>
  <c r="N3658" i="1"/>
  <c r="K3659" i="1"/>
  <c r="N3659" i="1"/>
  <c r="K3660" i="1"/>
  <c r="N3660" i="1"/>
  <c r="K3661" i="1"/>
  <c r="N3661" i="1"/>
  <c r="K3662" i="1"/>
  <c r="N3662" i="1"/>
  <c r="K3663" i="1"/>
  <c r="N3663" i="1"/>
  <c r="K3664" i="1"/>
  <c r="N3664" i="1"/>
  <c r="K3665" i="1"/>
  <c r="N3665" i="1"/>
  <c r="K3666" i="1"/>
  <c r="N3666" i="1"/>
  <c r="K3667" i="1"/>
  <c r="N3667" i="1"/>
  <c r="K3668" i="1"/>
  <c r="N3668" i="1"/>
  <c r="K3669" i="1"/>
  <c r="N3669" i="1"/>
  <c r="K3670" i="1"/>
  <c r="N3670" i="1"/>
  <c r="K3671" i="1"/>
  <c r="N3671" i="1"/>
  <c r="K3672" i="1"/>
  <c r="N3672" i="1"/>
  <c r="K3673" i="1"/>
  <c r="N3673" i="1"/>
  <c r="K3674" i="1"/>
  <c r="N3674" i="1"/>
  <c r="K3675" i="1"/>
  <c r="N3675" i="1"/>
  <c r="K3676" i="1"/>
  <c r="N3676" i="1"/>
  <c r="K3677" i="1"/>
  <c r="N3677" i="1"/>
  <c r="K3678" i="1"/>
  <c r="N3678" i="1"/>
  <c r="K3679" i="1"/>
  <c r="N3679" i="1"/>
  <c r="K3680" i="1"/>
  <c r="N3680" i="1"/>
  <c r="K3681" i="1"/>
  <c r="N3681" i="1"/>
  <c r="K3682" i="1"/>
  <c r="N3682" i="1"/>
  <c r="K3683" i="1"/>
  <c r="N3683" i="1"/>
  <c r="K3684" i="1"/>
  <c r="N3684" i="1"/>
  <c r="K3685" i="1"/>
  <c r="N3685" i="1"/>
  <c r="K3686" i="1"/>
  <c r="N3686" i="1"/>
  <c r="K3687" i="1"/>
  <c r="N3687" i="1"/>
  <c r="K3688" i="1"/>
  <c r="N3688" i="1"/>
  <c r="K3689" i="1"/>
  <c r="N3689" i="1"/>
  <c r="K3690" i="1"/>
  <c r="N3690" i="1"/>
  <c r="K3691" i="1"/>
  <c r="N3691" i="1"/>
  <c r="K3692" i="1"/>
  <c r="N3692" i="1"/>
  <c r="K3693" i="1"/>
  <c r="N3693" i="1"/>
  <c r="K3694" i="1"/>
  <c r="N3694" i="1"/>
  <c r="K3695" i="1"/>
  <c r="N3695" i="1"/>
  <c r="K3696" i="1"/>
  <c r="N3696" i="1"/>
  <c r="K3697" i="1"/>
  <c r="N3697" i="1"/>
  <c r="K3698" i="1"/>
  <c r="N3698" i="1"/>
  <c r="K3699" i="1"/>
  <c r="N3699" i="1"/>
  <c r="N3139" i="1" l="1"/>
  <c r="K3139" i="1"/>
  <c r="N3138" i="1"/>
  <c r="K3138" i="1"/>
  <c r="N3137" i="1"/>
  <c r="K3137" i="1"/>
  <c r="N3136" i="1"/>
  <c r="K3136" i="1"/>
  <c r="N3135" i="1"/>
  <c r="K3135" i="1"/>
  <c r="N3134" i="1"/>
  <c r="K3134" i="1"/>
  <c r="N3133" i="1" l="1"/>
  <c r="N3141" i="1" s="1"/>
  <c r="K3133" i="1"/>
  <c r="K3079" i="1" l="1"/>
  <c r="K3076" i="1" l="1"/>
  <c r="N3076" i="1"/>
  <c r="K3077" i="1"/>
  <c r="N3077" i="1"/>
  <c r="K3056" i="1"/>
  <c r="N3056" i="1"/>
  <c r="K3057" i="1"/>
  <c r="N3057" i="1"/>
  <c r="K3063" i="1"/>
  <c r="N3063" i="1"/>
  <c r="K3064" i="1"/>
  <c r="N3064" i="1"/>
  <c r="K3058" i="1"/>
  <c r="N3058" i="1"/>
  <c r="K3059" i="1"/>
  <c r="N3059" i="1"/>
  <c r="K3060" i="1"/>
  <c r="N3060" i="1"/>
  <c r="K3065" i="1"/>
  <c r="N3065" i="1"/>
  <c r="K3066" i="1"/>
  <c r="N3066" i="1"/>
  <c r="K3067" i="1"/>
  <c r="N3067" i="1"/>
  <c r="K3068" i="1"/>
  <c r="N3068" i="1"/>
  <c r="K3069" i="1"/>
  <c r="N3069" i="1"/>
  <c r="K3070" i="1"/>
  <c r="N3070" i="1"/>
  <c r="K3071" i="1"/>
  <c r="N3071" i="1"/>
  <c r="K3072" i="1"/>
  <c r="N3072" i="1"/>
  <c r="K3144" i="1"/>
  <c r="N3144" i="1"/>
  <c r="N3079" i="1"/>
  <c r="K3080" i="1"/>
  <c r="N3080" i="1"/>
  <c r="K3081" i="1"/>
  <c r="N3081" i="1"/>
  <c r="K3082" i="1"/>
  <c r="N3082" i="1"/>
  <c r="K3083" i="1"/>
  <c r="N3083" i="1"/>
  <c r="K3084" i="1"/>
  <c r="N3084" i="1"/>
  <c r="K3085" i="1"/>
  <c r="N3085" i="1"/>
  <c r="K3086" i="1"/>
  <c r="N3086" i="1"/>
  <c r="K3087" i="1"/>
  <c r="N3087" i="1"/>
  <c r="K3088" i="1"/>
  <c r="N3088" i="1"/>
  <c r="K3089" i="1"/>
  <c r="N3089" i="1"/>
  <c r="K3090" i="1"/>
  <c r="N3090" i="1"/>
  <c r="K3091" i="1"/>
  <c r="N3091" i="1"/>
  <c r="K3092" i="1"/>
  <c r="N3092" i="1"/>
  <c r="K3143" i="1"/>
  <c r="N3143" i="1"/>
  <c r="K3145" i="1"/>
  <c r="N3145" i="1"/>
  <c r="K3095" i="1"/>
  <c r="N3095" i="1"/>
  <c r="K3096" i="1"/>
  <c r="N3096" i="1"/>
  <c r="K3097" i="1"/>
  <c r="N3097" i="1"/>
  <c r="K3098" i="1"/>
  <c r="N3098" i="1"/>
  <c r="K3099" i="1"/>
  <c r="N3099" i="1"/>
  <c r="K3104" i="1"/>
  <c r="N3104" i="1"/>
  <c r="K3105" i="1"/>
  <c r="N3105" i="1"/>
  <c r="K3100" i="1"/>
  <c r="N3100" i="1"/>
  <c r="K3101" i="1"/>
  <c r="N3101" i="1"/>
  <c r="K3113" i="1"/>
  <c r="N3113" i="1"/>
  <c r="K3106" i="1"/>
  <c r="N3106" i="1"/>
  <c r="K3107" i="1"/>
  <c r="N3107" i="1"/>
  <c r="K3108" i="1"/>
  <c r="N3108" i="1"/>
  <c r="K3109" i="1"/>
  <c r="N3109" i="1"/>
  <c r="K3110" i="1"/>
  <c r="N3110" i="1"/>
  <c r="K3114" i="1"/>
  <c r="N3114" i="1"/>
  <c r="K3115" i="1"/>
  <c r="N3115" i="1"/>
  <c r="K3116" i="1"/>
  <c r="N3116" i="1"/>
  <c r="K3117" i="1"/>
  <c r="N3117" i="1"/>
  <c r="K3118" i="1"/>
  <c r="N3118" i="1"/>
  <c r="K3119" i="1"/>
  <c r="N3119" i="1"/>
  <c r="K3120" i="1"/>
  <c r="N3120" i="1"/>
  <c r="K3121" i="1"/>
  <c r="N3121" i="1"/>
  <c r="K3146" i="1"/>
  <c r="N3146" i="1"/>
  <c r="K3124" i="1"/>
  <c r="N3124" i="1"/>
  <c r="K3125" i="1"/>
  <c r="N3125" i="1"/>
  <c r="K3126" i="1"/>
  <c r="N3126" i="1"/>
  <c r="K3127" i="1"/>
  <c r="N3127" i="1"/>
  <c r="K3128" i="1"/>
  <c r="N3128" i="1"/>
  <c r="K3129" i="1"/>
  <c r="N3129" i="1"/>
  <c r="K3130" i="1"/>
  <c r="N3130" i="1"/>
  <c r="N3155" i="1" l="1"/>
  <c r="N3131" i="1"/>
  <c r="N3122" i="1"/>
  <c r="N3111" i="1"/>
  <c r="N3102" i="1"/>
  <c r="N3093" i="1"/>
  <c r="N3073" i="1"/>
  <c r="N3061" i="1"/>
  <c r="N3053" i="1"/>
  <c r="K3053" i="1"/>
  <c r="N3052" i="1"/>
  <c r="K3052" i="1"/>
  <c r="N3051" i="1"/>
  <c r="K3051" i="1"/>
  <c r="N3050" i="1"/>
  <c r="K3050" i="1"/>
  <c r="N3049" i="1"/>
  <c r="K3049" i="1"/>
  <c r="N3046" i="1" l="1"/>
  <c r="K3046" i="1"/>
  <c r="N3044" i="1" l="1"/>
  <c r="K3044" i="1"/>
  <c r="K3043" i="1"/>
  <c r="N3043" i="1"/>
  <c r="N3054" i="1" l="1"/>
  <c r="N3039" i="1"/>
  <c r="K3039" i="1"/>
  <c r="K3038" i="1" l="1"/>
  <c r="N3038" i="1"/>
  <c r="K3037" i="1" l="1"/>
  <c r="N3037" i="1"/>
  <c r="N3036" i="1" l="1"/>
  <c r="K3036" i="1"/>
  <c r="N3035" i="1" l="1"/>
  <c r="N3034" i="1" l="1"/>
  <c r="N3033" i="1"/>
  <c r="N3032" i="1"/>
  <c r="N3031" i="1"/>
  <c r="K3035" i="1"/>
  <c r="K3034" i="1"/>
  <c r="K3033" i="1"/>
  <c r="K3032" i="1"/>
  <c r="K3031" i="1"/>
  <c r="N3030" i="1" l="1"/>
  <c r="K3030" i="1"/>
  <c r="N3029" i="1"/>
  <c r="K3029" i="1"/>
  <c r="N3041" i="1" l="1"/>
  <c r="L185" i="4" l="1"/>
  <c r="J185" i="4"/>
  <c r="L187" i="4" l="1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85" i="4" l="1"/>
  <c r="K2922" i="1"/>
  <c r="K2921" i="1"/>
  <c r="K187" i="4" l="1"/>
  <c r="M187" i="4" s="1"/>
  <c r="M185" i="4"/>
  <c r="K2895" i="1"/>
  <c r="N2865" i="1" l="1"/>
  <c r="K2865" i="1"/>
  <c r="N2864" i="1"/>
  <c r="K2864" i="1"/>
  <c r="J115" i="4" l="1"/>
  <c r="K110" i="4"/>
  <c r="K109" i="4"/>
  <c r="K90" i="4"/>
  <c r="K89" i="4"/>
  <c r="K108" i="4"/>
  <c r="K105" i="4"/>
  <c r="K107" i="4"/>
  <c r="L106" i="4"/>
  <c r="L115" i="4" s="1"/>
  <c r="K106" i="4"/>
  <c r="K104" i="4"/>
  <c r="K103" i="4"/>
  <c r="K101" i="4"/>
  <c r="K102" i="4"/>
  <c r="K100" i="4"/>
  <c r="K98" i="4"/>
  <c r="K99" i="4"/>
  <c r="K97" i="4"/>
  <c r="K96" i="4"/>
  <c r="K95" i="4"/>
  <c r="K94" i="4"/>
  <c r="K91" i="4"/>
  <c r="K93" i="4"/>
  <c r="K92" i="4"/>
  <c r="K88" i="4"/>
  <c r="K87" i="4"/>
  <c r="K86" i="4"/>
  <c r="K79" i="4"/>
  <c r="K77" i="4"/>
  <c r="K85" i="4"/>
  <c r="K84" i="4"/>
  <c r="K83" i="4"/>
  <c r="K82" i="4"/>
  <c r="K81" i="4"/>
  <c r="K80" i="4"/>
  <c r="K78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58" i="4"/>
  <c r="K62" i="4"/>
  <c r="K61" i="4"/>
  <c r="K40" i="4"/>
  <c r="K59" i="4"/>
  <c r="K114" i="4"/>
  <c r="K113" i="4"/>
  <c r="K112" i="4"/>
  <c r="K57" i="4"/>
  <c r="K56" i="4"/>
  <c r="K60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30" i="4"/>
  <c r="K39" i="4"/>
  <c r="K38" i="4"/>
  <c r="K37" i="4"/>
  <c r="K36" i="4"/>
  <c r="K35" i="4"/>
  <c r="K34" i="4"/>
  <c r="K29" i="4"/>
  <c r="K28" i="4"/>
  <c r="K33" i="4"/>
  <c r="K32" i="4"/>
  <c r="K31" i="4"/>
  <c r="K27" i="4"/>
  <c r="K26" i="4"/>
  <c r="K25" i="4"/>
  <c r="K24" i="4"/>
  <c r="K23" i="4"/>
  <c r="K22" i="4"/>
  <c r="K20" i="4"/>
  <c r="K21" i="4"/>
  <c r="K19" i="4"/>
  <c r="K18" i="4"/>
  <c r="K17" i="4"/>
  <c r="K16" i="4"/>
  <c r="K15" i="4"/>
  <c r="K14" i="4"/>
  <c r="K111" i="4"/>
  <c r="K13" i="4"/>
  <c r="K12" i="4"/>
  <c r="K11" i="4"/>
  <c r="K3" i="4"/>
  <c r="K10" i="4"/>
  <c r="K9" i="4"/>
  <c r="K8" i="4"/>
  <c r="K7" i="4"/>
  <c r="K6" i="4"/>
  <c r="K5" i="4"/>
  <c r="K4" i="4"/>
  <c r="K2" i="4"/>
  <c r="K115" i="4" l="1"/>
  <c r="K117" i="4" s="1"/>
  <c r="L117" i="4"/>
  <c r="M115" i="4" l="1"/>
  <c r="M117" i="4"/>
  <c r="L2631" i="1"/>
  <c r="K2642" i="1" l="1"/>
  <c r="N2642" i="1"/>
  <c r="K2643" i="1"/>
  <c r="N2643" i="1"/>
  <c r="N2553" i="1" l="1"/>
  <c r="K2553" i="1"/>
  <c r="N2552" i="1"/>
  <c r="K2552" i="1"/>
  <c r="N2551" i="1"/>
  <c r="K2551" i="1"/>
  <c r="N2550" i="1"/>
  <c r="K2550" i="1"/>
  <c r="K2493" i="1" l="1"/>
  <c r="K2492" i="1"/>
  <c r="K2491" i="1"/>
  <c r="N2378" i="1" l="1"/>
  <c r="K2378" i="1"/>
  <c r="N2337" i="1" l="1"/>
  <c r="K2337" i="1"/>
  <c r="N2189" i="1" l="1"/>
  <c r="K2189" i="1"/>
  <c r="N2176" i="1" l="1"/>
  <c r="N2177" i="1"/>
  <c r="N2178" i="1"/>
  <c r="N2179" i="1"/>
  <c r="N2180" i="1" l="1"/>
  <c r="K2176" i="1"/>
  <c r="N2135" i="1" l="1"/>
  <c r="K2135" i="1"/>
  <c r="N2133" i="1"/>
  <c r="K2133" i="1"/>
  <c r="N2088" i="1" l="1"/>
  <c r="N1933" i="1" l="1"/>
  <c r="K1933" i="1"/>
  <c r="K1911" i="1" l="1"/>
  <c r="N1911" i="1"/>
  <c r="N1886" i="1" l="1"/>
  <c r="K1886" i="1"/>
  <c r="N1885" i="1"/>
  <c r="K1885" i="1"/>
  <c r="N1882" i="1" l="1"/>
  <c r="K1882" i="1"/>
  <c r="K1894" i="1" l="1"/>
  <c r="N1894" i="1"/>
  <c r="K1897" i="1"/>
  <c r="N1897" i="1"/>
  <c r="N1865" i="1" l="1"/>
  <c r="K1865" i="1"/>
  <c r="N1700" i="1" l="1"/>
  <c r="K1665" i="1" l="1"/>
  <c r="N1665" i="1"/>
  <c r="K1666" i="1"/>
  <c r="N1666" i="1"/>
  <c r="K1667" i="1"/>
  <c r="N1667" i="1"/>
  <c r="K1668" i="1"/>
  <c r="N1668" i="1"/>
  <c r="K1669" i="1"/>
  <c r="N1669" i="1"/>
  <c r="K1670" i="1"/>
  <c r="N1670" i="1"/>
  <c r="K1671" i="1"/>
  <c r="N1671" i="1"/>
  <c r="K1672" i="1"/>
  <c r="N1672" i="1"/>
  <c r="K1675" i="1"/>
  <c r="N1675" i="1"/>
  <c r="K1676" i="1"/>
  <c r="N1676" i="1"/>
  <c r="K1677" i="1"/>
  <c r="N1677" i="1"/>
  <c r="K1678" i="1"/>
  <c r="N1678" i="1"/>
  <c r="K1679" i="1"/>
  <c r="N1679" i="1"/>
  <c r="K1680" i="1"/>
  <c r="N1680" i="1"/>
  <c r="K1681" i="1"/>
  <c r="N1681" i="1"/>
  <c r="K1682" i="1"/>
  <c r="N1682" i="1"/>
  <c r="K1683" i="1"/>
  <c r="N1683" i="1"/>
  <c r="K1684" i="1"/>
  <c r="N1684" i="1"/>
  <c r="K1685" i="1"/>
  <c r="N1685" i="1"/>
  <c r="K1686" i="1"/>
  <c r="N1686" i="1"/>
  <c r="K1687" i="1"/>
  <c r="N1687" i="1"/>
  <c r="K1690" i="1"/>
  <c r="N1690" i="1"/>
  <c r="K1691" i="1"/>
  <c r="N1691" i="1"/>
  <c r="K1692" i="1"/>
  <c r="N1692" i="1"/>
  <c r="K1693" i="1"/>
  <c r="N1693" i="1"/>
  <c r="K1694" i="1"/>
  <c r="N1694" i="1"/>
  <c r="K1695" i="1"/>
  <c r="N1695" i="1"/>
  <c r="K1696" i="1"/>
  <c r="N1696" i="1"/>
  <c r="K1697" i="1"/>
  <c r="N1697" i="1"/>
  <c r="K1698" i="1"/>
  <c r="N1698" i="1"/>
  <c r="K1699" i="1"/>
  <c r="N1699" i="1"/>
  <c r="K1700" i="1"/>
  <c r="K1703" i="1"/>
  <c r="N1703" i="1"/>
  <c r="K1704" i="1"/>
  <c r="N1704" i="1"/>
  <c r="K1705" i="1"/>
  <c r="N1705" i="1"/>
  <c r="K1706" i="1"/>
  <c r="N1706" i="1"/>
  <c r="K1707" i="1"/>
  <c r="N1707" i="1"/>
  <c r="K1710" i="1"/>
  <c r="N1710" i="1"/>
  <c r="K1784" i="1"/>
  <c r="N1784" i="1"/>
  <c r="K1711" i="1"/>
  <c r="N1711" i="1"/>
  <c r="K1712" i="1"/>
  <c r="N1712" i="1"/>
  <c r="K1713" i="1"/>
  <c r="N1713" i="1"/>
  <c r="K1714" i="1"/>
  <c r="N1714" i="1"/>
  <c r="K1715" i="1"/>
  <c r="N1715" i="1"/>
  <c r="K1716" i="1"/>
  <c r="N1716" i="1"/>
  <c r="K1717" i="1"/>
  <c r="N1717" i="1"/>
  <c r="K1718" i="1"/>
  <c r="N1718" i="1"/>
  <c r="K1719" i="1"/>
  <c r="N1719" i="1"/>
  <c r="K1720" i="1"/>
  <c r="N1720" i="1"/>
  <c r="K1721" i="1"/>
  <c r="N1721" i="1"/>
  <c r="K1722" i="1"/>
  <c r="N1722" i="1"/>
  <c r="K1723" i="1"/>
  <c r="N1723" i="1"/>
  <c r="K1726" i="1"/>
  <c r="N1726" i="1"/>
  <c r="K1727" i="1"/>
  <c r="N1727" i="1"/>
  <c r="K1728" i="1"/>
  <c r="N1728" i="1"/>
  <c r="K1729" i="1"/>
  <c r="N1729" i="1"/>
  <c r="K1730" i="1"/>
  <c r="N1730" i="1"/>
  <c r="K1731" i="1"/>
  <c r="N1731" i="1"/>
  <c r="K1732" i="1"/>
  <c r="N1732" i="1"/>
  <c r="K1735" i="1"/>
  <c r="N1735" i="1"/>
  <c r="K1736" i="1"/>
  <c r="N1736" i="1"/>
  <c r="K1737" i="1"/>
  <c r="N1737" i="1"/>
  <c r="K1785" i="1"/>
  <c r="N1785" i="1"/>
  <c r="K1738" i="1"/>
  <c r="N1738" i="1"/>
  <c r="K1739" i="1"/>
  <c r="N1739" i="1"/>
  <c r="K1740" i="1"/>
  <c r="N1740" i="1"/>
  <c r="K1741" i="1"/>
  <c r="N1741" i="1"/>
  <c r="K1742" i="1"/>
  <c r="N1742" i="1"/>
  <c r="K1743" i="1"/>
  <c r="N1743" i="1"/>
  <c r="K1744" i="1"/>
  <c r="N1744" i="1"/>
  <c r="K1759" i="1"/>
  <c r="N1759" i="1"/>
  <c r="K1745" i="1"/>
  <c r="N1745" i="1"/>
  <c r="K1746" i="1"/>
  <c r="N1746" i="1"/>
  <c r="K1747" i="1"/>
  <c r="N1747" i="1"/>
  <c r="K1748" i="1"/>
  <c r="N1748" i="1"/>
  <c r="K1749" i="1"/>
  <c r="N1749" i="1"/>
  <c r="K1750" i="1"/>
  <c r="N1750" i="1"/>
  <c r="K1751" i="1"/>
  <c r="N1751" i="1"/>
  <c r="K1752" i="1"/>
  <c r="N1752" i="1"/>
  <c r="N1753" i="1"/>
  <c r="K1754" i="1"/>
  <c r="N1754" i="1"/>
  <c r="K1755" i="1"/>
  <c r="N1755" i="1"/>
  <c r="K1758" i="1"/>
  <c r="N1758" i="1"/>
  <c r="K1760" i="1"/>
  <c r="N1760" i="1"/>
  <c r="K1761" i="1"/>
  <c r="N1761" i="1"/>
  <c r="K1762" i="1"/>
  <c r="N1762" i="1"/>
  <c r="K1763" i="1"/>
  <c r="N1763" i="1"/>
  <c r="K1764" i="1"/>
  <c r="N1764" i="1"/>
  <c r="K1765" i="1"/>
  <c r="N1765" i="1"/>
  <c r="K1766" i="1"/>
  <c r="N1766" i="1"/>
  <c r="K1767" i="1"/>
  <c r="N1767" i="1"/>
  <c r="K1768" i="1"/>
  <c r="N1768" i="1"/>
  <c r="K1769" i="1"/>
  <c r="N1769" i="1"/>
  <c r="K1770" i="1"/>
  <c r="N1770" i="1"/>
  <c r="K1771" i="1"/>
  <c r="N1771" i="1"/>
  <c r="K1772" i="1"/>
  <c r="N1772" i="1"/>
  <c r="K1773" i="1"/>
  <c r="N1773" i="1"/>
  <c r="K1774" i="1"/>
  <c r="N1774" i="1"/>
  <c r="K1775" i="1"/>
  <c r="N1775" i="1"/>
  <c r="K1776" i="1"/>
  <c r="N1776" i="1"/>
  <c r="K1777" i="1"/>
  <c r="N1777" i="1"/>
  <c r="K1778" i="1"/>
  <c r="N1778" i="1"/>
  <c r="K1779" i="1"/>
  <c r="N1779" i="1"/>
  <c r="K1783" i="1"/>
  <c r="N1783" i="1"/>
  <c r="K1782" i="1"/>
  <c r="N1782" i="1"/>
  <c r="K1786" i="1"/>
  <c r="N1786" i="1"/>
  <c r="K1787" i="1"/>
  <c r="N1787" i="1"/>
  <c r="K1816" i="1"/>
  <c r="N1816" i="1"/>
  <c r="K1788" i="1"/>
  <c r="N1788" i="1"/>
  <c r="K1789" i="1"/>
  <c r="N1789" i="1"/>
  <c r="K1790" i="1"/>
  <c r="N1790" i="1"/>
  <c r="K1791" i="1"/>
  <c r="N1791" i="1"/>
  <c r="K1792" i="1"/>
  <c r="N1792" i="1"/>
  <c r="K1793" i="1"/>
  <c r="N1793" i="1"/>
  <c r="K1794" i="1"/>
  <c r="N1794" i="1"/>
  <c r="K1795" i="1"/>
  <c r="N1795" i="1"/>
  <c r="K1796" i="1"/>
  <c r="N1796" i="1"/>
  <c r="K1797" i="1"/>
  <c r="N1797" i="1"/>
  <c r="K1798" i="1"/>
  <c r="N1798" i="1"/>
  <c r="K1799" i="1"/>
  <c r="N1799" i="1"/>
  <c r="K1800" i="1"/>
  <c r="N1800" i="1"/>
  <c r="K1801" i="1"/>
  <c r="N1801" i="1"/>
  <c r="K1802" i="1"/>
  <c r="N1802" i="1"/>
  <c r="K1803" i="1"/>
  <c r="N1803" i="1"/>
  <c r="K1806" i="1"/>
  <c r="N1806" i="1"/>
  <c r="K1807" i="1"/>
  <c r="N1807" i="1"/>
  <c r="K1808" i="1"/>
  <c r="N1808" i="1"/>
  <c r="K1809" i="1"/>
  <c r="N1809" i="1"/>
  <c r="K1810" i="1"/>
  <c r="N1810" i="1"/>
  <c r="K1811" i="1"/>
  <c r="N1811" i="1"/>
  <c r="K1812" i="1"/>
  <c r="N1812" i="1"/>
  <c r="K1813" i="1"/>
  <c r="N1813" i="1"/>
  <c r="K1817" i="1"/>
  <c r="N1817" i="1"/>
  <c r="K1818" i="1"/>
  <c r="N1818" i="1"/>
  <c r="K1819" i="1"/>
  <c r="N1819" i="1"/>
  <c r="K1820" i="1"/>
  <c r="N1820" i="1"/>
  <c r="K1826" i="1"/>
  <c r="N1826" i="1"/>
  <c r="K1821" i="1"/>
  <c r="N1821" i="1"/>
  <c r="K1822" i="1"/>
  <c r="N1822" i="1"/>
  <c r="K1825" i="1"/>
  <c r="N1825" i="1"/>
  <c r="K1827" i="1"/>
  <c r="N1827" i="1"/>
  <c r="K1828" i="1"/>
  <c r="N1828" i="1"/>
  <c r="K1829" i="1"/>
  <c r="N1829" i="1"/>
  <c r="K1830" i="1"/>
  <c r="N1830" i="1"/>
  <c r="K1831" i="1"/>
  <c r="N1831" i="1"/>
  <c r="K1832" i="1"/>
  <c r="N1832" i="1"/>
  <c r="K1833" i="1"/>
  <c r="N1833" i="1"/>
  <c r="K1834" i="1"/>
  <c r="N1834" i="1"/>
  <c r="K1835" i="1"/>
  <c r="N1835" i="1"/>
  <c r="K1836" i="1"/>
  <c r="N1836" i="1"/>
  <c r="K1837" i="1"/>
  <c r="N1837" i="1"/>
  <c r="K1838" i="1"/>
  <c r="N1838" i="1"/>
  <c r="K1839" i="1"/>
  <c r="N1839" i="1"/>
  <c r="K1842" i="1"/>
  <c r="N1842" i="1"/>
  <c r="K1843" i="1"/>
  <c r="N1843" i="1"/>
  <c r="K1844" i="1"/>
  <c r="N1844" i="1"/>
  <c r="K1845" i="1"/>
  <c r="N1845" i="1"/>
  <c r="K1846" i="1"/>
  <c r="N1846" i="1"/>
  <c r="K1847" i="1"/>
  <c r="N1847" i="1"/>
  <c r="K1848" i="1"/>
  <c r="N1848" i="1"/>
  <c r="K1849" i="1"/>
  <c r="N1849" i="1"/>
  <c r="K1850" i="1"/>
  <c r="N1850" i="1"/>
  <c r="K1851" i="1"/>
  <c r="N1851" i="1"/>
  <c r="K1852" i="1"/>
  <c r="N1852" i="1"/>
  <c r="K1853" i="1"/>
  <c r="N1853" i="1"/>
  <c r="K1854" i="1"/>
  <c r="N1854" i="1"/>
  <c r="K1855" i="1"/>
  <c r="N1855" i="1"/>
  <c r="K1856" i="1"/>
  <c r="N1856" i="1"/>
  <c r="K1857" i="1"/>
  <c r="N1857" i="1"/>
  <c r="K1858" i="1"/>
  <c r="N1858" i="1"/>
  <c r="K1859" i="1"/>
  <c r="N1859" i="1"/>
  <c r="K1860" i="1"/>
  <c r="N1860" i="1"/>
  <c r="K1866" i="1"/>
  <c r="N1866" i="1"/>
  <c r="K1867" i="1"/>
  <c r="N1867" i="1"/>
  <c r="K1861" i="1"/>
  <c r="N1861" i="1"/>
  <c r="K1862" i="1"/>
  <c r="N1862" i="1"/>
  <c r="K1868" i="1"/>
  <c r="N1868" i="1"/>
  <c r="K1869" i="1"/>
  <c r="N1869" i="1"/>
  <c r="K1870" i="1"/>
  <c r="N1870" i="1"/>
  <c r="K1871" i="1"/>
  <c r="N1871" i="1"/>
  <c r="K1872" i="1"/>
  <c r="N1872" i="1"/>
  <c r="K1875" i="1"/>
  <c r="N1875" i="1"/>
  <c r="K1876" i="1"/>
  <c r="N1876" i="1"/>
  <c r="K1877" i="1"/>
  <c r="N1877" i="1"/>
  <c r="K1878" i="1"/>
  <c r="N1878" i="1"/>
  <c r="K1879" i="1"/>
  <c r="N1879" i="1"/>
  <c r="K1883" i="1"/>
  <c r="N1883" i="1"/>
  <c r="K1884" i="1"/>
  <c r="N1884" i="1"/>
  <c r="K1887" i="1"/>
  <c r="N1887" i="1"/>
  <c r="K1888" i="1"/>
  <c r="N1888" i="1"/>
  <c r="K1891" i="1"/>
  <c r="N1891" i="1"/>
  <c r="K1892" i="1"/>
  <c r="N1892" i="1"/>
  <c r="K1893" i="1"/>
  <c r="N1893" i="1"/>
  <c r="K1898" i="1"/>
  <c r="N1898" i="1"/>
  <c r="K1899" i="1"/>
  <c r="N1899" i="1"/>
  <c r="K1900" i="1"/>
  <c r="N1900" i="1"/>
  <c r="N1901" i="1"/>
  <c r="K1987" i="1"/>
  <c r="N1987" i="1"/>
  <c r="K1902" i="1"/>
  <c r="N1902" i="1"/>
  <c r="K1903" i="1"/>
  <c r="N1903" i="1"/>
  <c r="K1904" i="1"/>
  <c r="N1904" i="1"/>
  <c r="K1905" i="1"/>
  <c r="N1905" i="1"/>
  <c r="K1906" i="1"/>
  <c r="N1906" i="1"/>
  <c r="K1907" i="1"/>
  <c r="N1907" i="1"/>
  <c r="K1908" i="1"/>
  <c r="N1908" i="1"/>
  <c r="K1909" i="1"/>
  <c r="K1912" i="1"/>
  <c r="N1912" i="1"/>
  <c r="K1913" i="1"/>
  <c r="N1913" i="1"/>
  <c r="K1914" i="1"/>
  <c r="N1914" i="1"/>
  <c r="K1915" i="1"/>
  <c r="N1915" i="1"/>
  <c r="K1916" i="1"/>
  <c r="N1916" i="1"/>
  <c r="K1917" i="1"/>
  <c r="N1917" i="1"/>
  <c r="K1918" i="1"/>
  <c r="N1918" i="1"/>
  <c r="K1919" i="1"/>
  <c r="N1919" i="1"/>
  <c r="K1934" i="1"/>
  <c r="N1934" i="1"/>
  <c r="K1923" i="1"/>
  <c r="N1923" i="1"/>
  <c r="K1924" i="1"/>
  <c r="N1924" i="1"/>
  <c r="K1925" i="1"/>
  <c r="N1925" i="1"/>
  <c r="K1926" i="1"/>
  <c r="N1926" i="1"/>
  <c r="K1927" i="1"/>
  <c r="N1927" i="1"/>
  <c r="K1928" i="1"/>
  <c r="N1928" i="1"/>
  <c r="K1929" i="1"/>
  <c r="N1929" i="1"/>
  <c r="K1930" i="1"/>
  <c r="N1930" i="1"/>
  <c r="K1935" i="1"/>
  <c r="N1935" i="1"/>
  <c r="K1936" i="1"/>
  <c r="N1936" i="1"/>
  <c r="K1937" i="1"/>
  <c r="N1937" i="1"/>
  <c r="K1938" i="1"/>
  <c r="N1938" i="1"/>
  <c r="K1941" i="1"/>
  <c r="N1941" i="1"/>
  <c r="K1942" i="1"/>
  <c r="N1942" i="1"/>
  <c r="K1943" i="1"/>
  <c r="N1943" i="1"/>
  <c r="K1945" i="1"/>
  <c r="N1945" i="1"/>
  <c r="K1946" i="1"/>
  <c r="N1946" i="1"/>
  <c r="N1947" i="1"/>
  <c r="K1948" i="1"/>
  <c r="N1948" i="1"/>
  <c r="K1949" i="1"/>
  <c r="N1949" i="1"/>
  <c r="K1950" i="1"/>
  <c r="N1950" i="1"/>
  <c r="K1951" i="1"/>
  <c r="N1951" i="1"/>
  <c r="K1952" i="1"/>
  <c r="N1952" i="1"/>
  <c r="K1953" i="1"/>
  <c r="N1953" i="1"/>
  <c r="K1954" i="1"/>
  <c r="N1954" i="1"/>
  <c r="K1955" i="1"/>
  <c r="N1955" i="1"/>
  <c r="K1956" i="1"/>
  <c r="N1956" i="1"/>
  <c r="K1957" i="1"/>
  <c r="N1957" i="1"/>
  <c r="K1958" i="1"/>
  <c r="N1958" i="1"/>
  <c r="K1959" i="1"/>
  <c r="N1959" i="1"/>
  <c r="K1960" i="1"/>
  <c r="N1960" i="1"/>
  <c r="K1961" i="1"/>
  <c r="N1961" i="1"/>
  <c r="K1962" i="1"/>
  <c r="N1962" i="1"/>
  <c r="K1963" i="1"/>
  <c r="N1963" i="1"/>
  <c r="K1964" i="1"/>
  <c r="N1964" i="1"/>
  <c r="K1965" i="1"/>
  <c r="N1965" i="1"/>
  <c r="K1966" i="1"/>
  <c r="N1966" i="1"/>
  <c r="K1967" i="1"/>
  <c r="N1967" i="1"/>
  <c r="K1968" i="1"/>
  <c r="N1968" i="1"/>
  <c r="K1969" i="1"/>
  <c r="N1969" i="1"/>
  <c r="K1970" i="1"/>
  <c r="N1970" i="1"/>
  <c r="K1971" i="1"/>
  <c r="N1971" i="1"/>
  <c r="K1972" i="1"/>
  <c r="N1972" i="1"/>
  <c r="K1973" i="1"/>
  <c r="N1973" i="1"/>
  <c r="K1974" i="1"/>
  <c r="N1974" i="1"/>
  <c r="K1975" i="1"/>
  <c r="N1975" i="1"/>
  <c r="K1976" i="1"/>
  <c r="N1976" i="1"/>
  <c r="K1977" i="1"/>
  <c r="N1977" i="1"/>
  <c r="K1978" i="1"/>
  <c r="N1978" i="1"/>
  <c r="K1979" i="1"/>
  <c r="N1979" i="1"/>
  <c r="K1980" i="1"/>
  <c r="N1980" i="1"/>
  <c r="K1981" i="1"/>
  <c r="N1981" i="1"/>
  <c r="K1982" i="1"/>
  <c r="N1982" i="1"/>
  <c r="K1983" i="1"/>
  <c r="N1983" i="1"/>
  <c r="K1984" i="1"/>
  <c r="N1984" i="1"/>
  <c r="K1988" i="1"/>
  <c r="N1988" i="1"/>
  <c r="K1989" i="1"/>
  <c r="N1989" i="1"/>
  <c r="K1990" i="1"/>
  <c r="N1990" i="1"/>
  <c r="K1991" i="1"/>
  <c r="N1991" i="1"/>
  <c r="K1992" i="1"/>
  <c r="N1992" i="1"/>
  <c r="K1993" i="1"/>
  <c r="N1993" i="1"/>
  <c r="K1994" i="1"/>
  <c r="N1994" i="1"/>
  <c r="K1995" i="1"/>
  <c r="N1995" i="1"/>
  <c r="K1996" i="1"/>
  <c r="N1996" i="1"/>
  <c r="K1997" i="1"/>
  <c r="N1997" i="1"/>
  <c r="K1998" i="1"/>
  <c r="N1998" i="1"/>
  <c r="K2001" i="1"/>
  <c r="N2001" i="1"/>
  <c r="K2003" i="1"/>
  <c r="N2003" i="1"/>
  <c r="K2004" i="1"/>
  <c r="N2004" i="1"/>
  <c r="K2005" i="1"/>
  <c r="N2005" i="1"/>
  <c r="K2006" i="1"/>
  <c r="N2006" i="1"/>
  <c r="K2007" i="1"/>
  <c r="N2007" i="1"/>
  <c r="K2008" i="1"/>
  <c r="N2008" i="1"/>
  <c r="K2009" i="1"/>
  <c r="N2009" i="1"/>
  <c r="K2010" i="1"/>
  <c r="N2010" i="1"/>
  <c r="K2011" i="1"/>
  <c r="N2011" i="1"/>
  <c r="K2012" i="1"/>
  <c r="N2012" i="1"/>
  <c r="K2013" i="1"/>
  <c r="N2013" i="1"/>
  <c r="K2014" i="1"/>
  <c r="N2014" i="1"/>
  <c r="K2015" i="1"/>
  <c r="N2015" i="1"/>
  <c r="K2018" i="1"/>
  <c r="N2018" i="1"/>
  <c r="K2019" i="1"/>
  <c r="N2019" i="1"/>
  <c r="K2020" i="1"/>
  <c r="N2020" i="1"/>
  <c r="K2021" i="1"/>
  <c r="N2021" i="1"/>
  <c r="K2022" i="1"/>
  <c r="N2022" i="1"/>
  <c r="K2023" i="1"/>
  <c r="N2023" i="1"/>
  <c r="K2024" i="1"/>
  <c r="N2024" i="1"/>
  <c r="K2025" i="1"/>
  <c r="N2025" i="1"/>
  <c r="K2028" i="1"/>
  <c r="N2028" i="1"/>
  <c r="K2029" i="1"/>
  <c r="N2029" i="1"/>
  <c r="K2030" i="1"/>
  <c r="N2030" i="1"/>
  <c r="K2031" i="1"/>
  <c r="N2031" i="1"/>
  <c r="K2032" i="1"/>
  <c r="N2032" i="1"/>
  <c r="K2033" i="1"/>
  <c r="N2033" i="1"/>
  <c r="K2034" i="1"/>
  <c r="N2034" i="1"/>
  <c r="K2035" i="1"/>
  <c r="N2035" i="1"/>
  <c r="K2038" i="1"/>
  <c r="N2038" i="1"/>
  <c r="K2039" i="1"/>
  <c r="N2039" i="1"/>
  <c r="K2040" i="1"/>
  <c r="N2040" i="1"/>
  <c r="K2041" i="1"/>
  <c r="N2041" i="1"/>
  <c r="K2042" i="1"/>
  <c r="N2042" i="1"/>
  <c r="K2047" i="1"/>
  <c r="N2047" i="1"/>
  <c r="K2043" i="1"/>
  <c r="N2043" i="1"/>
  <c r="K2044" i="1"/>
  <c r="N2044" i="1"/>
  <c r="K2048" i="1"/>
  <c r="N2048" i="1"/>
  <c r="K2049" i="1"/>
  <c r="N2049" i="1"/>
  <c r="K2050" i="1"/>
  <c r="N2050" i="1"/>
  <c r="K2051" i="1"/>
  <c r="N2051" i="1"/>
  <c r="K2054" i="1"/>
  <c r="N2054" i="1"/>
  <c r="K2055" i="1"/>
  <c r="N2055" i="1"/>
  <c r="K2067" i="1"/>
  <c r="N2067" i="1"/>
  <c r="K2056" i="1"/>
  <c r="N2056" i="1"/>
  <c r="K2057" i="1"/>
  <c r="N2057" i="1"/>
  <c r="K2064" i="1"/>
  <c r="N2064" i="1"/>
  <c r="K2065" i="1"/>
  <c r="N2065" i="1"/>
  <c r="K2066" i="1"/>
  <c r="N2066" i="1"/>
  <c r="K2058" i="1"/>
  <c r="N2058" i="1"/>
  <c r="K2059" i="1"/>
  <c r="N2059" i="1"/>
  <c r="K2060" i="1"/>
  <c r="N2060" i="1"/>
  <c r="K2061" i="1"/>
  <c r="N2061" i="1"/>
  <c r="K2068" i="1"/>
  <c r="N2068" i="1"/>
  <c r="K2069" i="1"/>
  <c r="N2069" i="1"/>
  <c r="K2070" i="1"/>
  <c r="N2070" i="1"/>
  <c r="K2071" i="1"/>
  <c r="N2071" i="1"/>
  <c r="K2072" i="1"/>
  <c r="N2072" i="1"/>
  <c r="K2073" i="1"/>
  <c r="N2073" i="1"/>
  <c r="K2074" i="1"/>
  <c r="N2074" i="1"/>
  <c r="K2075" i="1"/>
  <c r="N2075" i="1"/>
  <c r="K2085" i="1"/>
  <c r="N2085" i="1"/>
  <c r="K2086" i="1"/>
  <c r="N2086" i="1"/>
  <c r="K2088" i="1"/>
  <c r="K2089" i="1"/>
  <c r="N2089" i="1"/>
  <c r="K2076" i="1"/>
  <c r="N2076" i="1"/>
  <c r="K2077" i="1"/>
  <c r="N2077" i="1"/>
  <c r="K2078" i="1"/>
  <c r="N2078" i="1"/>
  <c r="K2079" i="1"/>
  <c r="N2079" i="1"/>
  <c r="K2080" i="1"/>
  <c r="N2080" i="1"/>
  <c r="K2081" i="1"/>
  <c r="N2081" i="1"/>
  <c r="K2082" i="1"/>
  <c r="N2082" i="1"/>
  <c r="K2101" i="1"/>
  <c r="N2101" i="1"/>
  <c r="K2102" i="1"/>
  <c r="N2102" i="1"/>
  <c r="K2087" i="1"/>
  <c r="N2087" i="1"/>
  <c r="K2090" i="1"/>
  <c r="N2090" i="1"/>
  <c r="K2091" i="1"/>
  <c r="N2091" i="1"/>
  <c r="K2092" i="1"/>
  <c r="N2092" i="1"/>
  <c r="K2093" i="1"/>
  <c r="N2093" i="1"/>
  <c r="K2094" i="1"/>
  <c r="N2094" i="1"/>
  <c r="K2095" i="1"/>
  <c r="N2095" i="1"/>
  <c r="K2096" i="1"/>
  <c r="N2096" i="1"/>
  <c r="K2097" i="1"/>
  <c r="N2097" i="1"/>
  <c r="K2100" i="1"/>
  <c r="N2100" i="1"/>
  <c r="K2103" i="1"/>
  <c r="N2103" i="1"/>
  <c r="K2104" i="1"/>
  <c r="N2104" i="1"/>
  <c r="K2105" i="1"/>
  <c r="N2105" i="1"/>
  <c r="K2106" i="1"/>
  <c r="N2106" i="1"/>
  <c r="K2107" i="1"/>
  <c r="N2107" i="1"/>
  <c r="K2108" i="1"/>
  <c r="N2108" i="1"/>
  <c r="K2109" i="1"/>
  <c r="N2109" i="1"/>
  <c r="K2110" i="1"/>
  <c r="N2110" i="1"/>
  <c r="K2111" i="1"/>
  <c r="N2111" i="1"/>
  <c r="K2112" i="1"/>
  <c r="N2112" i="1"/>
  <c r="K2113" i="1"/>
  <c r="N2113" i="1"/>
  <c r="K2114" i="1"/>
  <c r="N2114" i="1"/>
  <c r="K2115" i="1"/>
  <c r="N2115" i="1"/>
  <c r="K2116" i="1"/>
  <c r="N2116" i="1"/>
  <c r="K2117" i="1"/>
  <c r="N2117" i="1"/>
  <c r="K2118" i="1"/>
  <c r="N2118" i="1"/>
  <c r="K2119" i="1"/>
  <c r="N2119" i="1"/>
  <c r="K2120" i="1"/>
  <c r="N2120" i="1"/>
  <c r="K2121" i="1"/>
  <c r="N2121" i="1"/>
  <c r="K2122" i="1"/>
  <c r="N2122" i="1"/>
  <c r="K2123" i="1"/>
  <c r="N2123" i="1"/>
  <c r="K2124" i="1"/>
  <c r="N2124" i="1"/>
  <c r="K2125" i="1"/>
  <c r="N2125" i="1"/>
  <c r="K2128" i="1"/>
  <c r="N2128" i="1"/>
  <c r="K2129" i="1"/>
  <c r="N2129" i="1"/>
  <c r="K2130" i="1"/>
  <c r="N2130" i="1"/>
  <c r="N2131" i="1"/>
  <c r="K2132" i="1"/>
  <c r="N2132" i="1"/>
  <c r="K2134" i="1"/>
  <c r="N2134" i="1"/>
  <c r="K2136" i="1"/>
  <c r="N2138" i="1"/>
  <c r="K2139" i="1"/>
  <c r="N2139" i="1"/>
  <c r="K2140" i="1"/>
  <c r="N2140" i="1"/>
  <c r="K2141" i="1"/>
  <c r="N2141" i="1"/>
  <c r="K2158" i="1"/>
  <c r="N2158" i="1"/>
  <c r="K2159" i="1"/>
  <c r="N2159" i="1"/>
  <c r="K2142" i="1"/>
  <c r="N2142" i="1"/>
  <c r="K2143" i="1"/>
  <c r="N2143" i="1"/>
  <c r="K2144" i="1"/>
  <c r="N2144" i="1"/>
  <c r="K2145" i="1"/>
  <c r="N2145" i="1"/>
  <c r="K2146" i="1"/>
  <c r="N2146" i="1"/>
  <c r="K2147" i="1"/>
  <c r="N2147" i="1"/>
  <c r="K2148" i="1"/>
  <c r="N2148" i="1"/>
  <c r="K2149" i="1"/>
  <c r="N2149" i="1"/>
  <c r="K2150" i="1"/>
  <c r="N2150" i="1"/>
  <c r="K2151" i="1"/>
  <c r="N2151" i="1"/>
  <c r="K2152" i="1"/>
  <c r="N2152" i="1"/>
  <c r="K2153" i="1"/>
  <c r="N2153" i="1"/>
  <c r="K2154" i="1"/>
  <c r="N2154" i="1"/>
  <c r="K2155" i="1"/>
  <c r="N2155" i="1"/>
  <c r="K2160" i="1"/>
  <c r="N2160" i="1"/>
  <c r="K2161" i="1"/>
  <c r="N2161" i="1"/>
  <c r="K2162" i="1"/>
  <c r="N2162" i="1"/>
  <c r="K2163" i="1"/>
  <c r="N2163" i="1"/>
  <c r="K2164" i="1"/>
  <c r="N2164" i="1"/>
  <c r="K2165" i="1"/>
  <c r="N2165" i="1"/>
  <c r="K2166" i="1"/>
  <c r="N2166" i="1"/>
  <c r="K2167" i="1"/>
  <c r="N2167" i="1"/>
  <c r="K2168" i="1"/>
  <c r="N2168" i="1"/>
  <c r="K2169" i="1"/>
  <c r="N2169" i="1"/>
  <c r="K2170" i="1"/>
  <c r="N2170" i="1"/>
  <c r="K2171" i="1"/>
  <c r="N2171" i="1"/>
  <c r="K2172" i="1"/>
  <c r="N2172" i="1"/>
  <c r="K2173" i="1"/>
  <c r="N2173" i="1"/>
  <c r="K2177" i="1"/>
  <c r="K2178" i="1"/>
  <c r="K2179" i="1"/>
  <c r="K2182" i="1"/>
  <c r="N2182" i="1"/>
  <c r="K2183" i="1"/>
  <c r="N2183" i="1"/>
  <c r="K2184" i="1"/>
  <c r="K2185" i="1"/>
  <c r="N2185" i="1"/>
  <c r="K2186" i="1"/>
  <c r="N2186" i="1"/>
  <c r="K2190" i="1"/>
  <c r="N2190" i="1"/>
  <c r="K2191" i="1"/>
  <c r="N2191" i="1"/>
  <c r="K2192" i="1"/>
  <c r="N2192" i="1"/>
  <c r="K2193" i="1"/>
  <c r="N2193" i="1"/>
  <c r="K2194" i="1"/>
  <c r="N2194" i="1"/>
  <c r="K2195" i="1"/>
  <c r="N2195" i="1"/>
  <c r="K2196" i="1"/>
  <c r="N2196" i="1"/>
  <c r="K2197" i="1"/>
  <c r="N2197" i="1"/>
  <c r="K2198" i="1"/>
  <c r="N2198" i="1"/>
  <c r="K2199" i="1"/>
  <c r="N2199" i="1"/>
  <c r="K2200" i="1"/>
  <c r="N2200" i="1"/>
  <c r="K2203" i="1"/>
  <c r="N2203" i="1"/>
  <c r="K2204" i="1"/>
  <c r="N2204" i="1"/>
  <c r="K2205" i="1"/>
  <c r="N2205" i="1"/>
  <c r="K2206" i="1"/>
  <c r="N2206" i="1"/>
  <c r="K2207" i="1"/>
  <c r="N2207" i="1"/>
  <c r="K2208" i="1"/>
  <c r="N2208" i="1"/>
  <c r="K2209" i="1"/>
  <c r="N2209" i="1"/>
  <c r="K2210" i="1"/>
  <c r="N2210" i="1"/>
  <c r="K2211" i="1"/>
  <c r="N2211" i="1"/>
  <c r="K2212" i="1"/>
  <c r="N2212" i="1"/>
  <c r="K2213" i="1"/>
  <c r="N2213" i="1"/>
  <c r="K2214" i="1"/>
  <c r="N2214" i="1"/>
  <c r="K2215" i="1"/>
  <c r="N2215" i="1"/>
  <c r="K2216" i="1"/>
  <c r="N2216" i="1"/>
  <c r="K2217" i="1"/>
  <c r="N2217" i="1"/>
  <c r="K2218" i="1"/>
  <c r="N2218" i="1"/>
  <c r="K2221" i="1"/>
  <c r="N2221" i="1"/>
  <c r="K2222" i="1"/>
  <c r="N2222" i="1"/>
  <c r="K2223" i="1"/>
  <c r="N2223" i="1"/>
  <c r="K2224" i="1"/>
  <c r="N2224" i="1"/>
  <c r="K2225" i="1"/>
  <c r="N2225" i="1"/>
  <c r="K2226" i="1"/>
  <c r="N2226" i="1"/>
  <c r="K2227" i="1"/>
  <c r="N2227" i="1"/>
  <c r="K2228" i="1"/>
  <c r="N2228" i="1"/>
  <c r="K2229" i="1"/>
  <c r="N2229" i="1"/>
  <c r="K2232" i="1"/>
  <c r="N2232" i="1"/>
  <c r="K2233" i="1"/>
  <c r="N2233" i="1"/>
  <c r="K2234" i="1"/>
  <c r="N2234" i="1"/>
  <c r="K2235" i="1"/>
  <c r="N2235" i="1"/>
  <c r="K2236" i="1"/>
  <c r="N2236" i="1"/>
  <c r="K2237" i="1"/>
  <c r="N2237" i="1"/>
  <c r="K2238" i="1"/>
  <c r="N2238" i="1"/>
  <c r="K2239" i="1"/>
  <c r="N2239" i="1"/>
  <c r="K2240" i="1"/>
  <c r="N2240" i="1"/>
  <c r="K2241" i="1"/>
  <c r="N2241" i="1"/>
  <c r="K2242" i="1"/>
  <c r="N2242" i="1"/>
  <c r="K2243" i="1"/>
  <c r="N2243" i="1"/>
  <c r="K2244" i="1"/>
  <c r="N2244" i="1"/>
  <c r="K2245" i="1"/>
  <c r="N2245" i="1"/>
  <c r="K2246" i="1"/>
  <c r="N2246" i="1"/>
  <c r="K2247" i="1"/>
  <c r="N2247" i="1"/>
  <c r="K2248" i="1"/>
  <c r="N2248" i="1"/>
  <c r="K2249" i="1"/>
  <c r="N2249" i="1"/>
  <c r="K2250" i="1"/>
  <c r="N2250" i="1"/>
  <c r="K2251" i="1"/>
  <c r="N2251" i="1"/>
  <c r="K2252" i="1"/>
  <c r="N2252" i="1"/>
  <c r="K2253" i="1"/>
  <c r="N2253" i="1"/>
  <c r="K2254" i="1"/>
  <c r="N2254" i="1"/>
  <c r="K2255" i="1"/>
  <c r="N2255" i="1"/>
  <c r="K2256" i="1"/>
  <c r="N2256" i="1"/>
  <c r="K2257" i="1"/>
  <c r="N2257" i="1"/>
  <c r="K2258" i="1"/>
  <c r="N2258" i="1"/>
  <c r="K2259" i="1"/>
  <c r="N2259" i="1"/>
  <c r="K2260" i="1"/>
  <c r="N2260" i="1"/>
  <c r="K2261" i="1"/>
  <c r="N2261" i="1"/>
  <c r="K2275" i="1"/>
  <c r="N2275" i="1"/>
  <c r="K2264" i="1"/>
  <c r="N2264" i="1"/>
  <c r="K2265" i="1"/>
  <c r="N2265" i="1"/>
  <c r="K2266" i="1"/>
  <c r="N2266" i="1"/>
  <c r="K2267" i="1"/>
  <c r="N2267" i="1"/>
  <c r="K2268" i="1"/>
  <c r="N2268" i="1"/>
  <c r="K2269" i="1"/>
  <c r="N2269" i="1"/>
  <c r="K2270" i="1"/>
  <c r="N2270" i="1"/>
  <c r="K2271" i="1"/>
  <c r="N2271" i="1"/>
  <c r="K2272" i="1"/>
  <c r="N2272" i="1"/>
  <c r="K2276" i="1"/>
  <c r="N2276" i="1"/>
  <c r="K2277" i="1"/>
  <c r="N2277" i="1"/>
  <c r="K2278" i="1"/>
  <c r="N2278" i="1"/>
  <c r="K2279" i="1"/>
  <c r="N2279" i="1"/>
  <c r="K2280" i="1"/>
  <c r="N2280" i="1"/>
  <c r="K2281" i="1"/>
  <c r="N2281" i="1"/>
  <c r="K2282" i="1"/>
  <c r="N2282" i="1"/>
  <c r="K2283" i="1"/>
  <c r="N2283" i="1"/>
  <c r="K2284" i="1"/>
  <c r="N2284" i="1"/>
  <c r="K2285" i="1"/>
  <c r="N2285" i="1"/>
  <c r="K2286" i="1"/>
  <c r="N2286" i="1"/>
  <c r="K2287" i="1"/>
  <c r="N2287" i="1"/>
  <c r="K2288" i="1"/>
  <c r="N2288" i="1"/>
  <c r="K2289" i="1"/>
  <c r="N2289" i="1"/>
  <c r="K2290" i="1"/>
  <c r="N2290" i="1"/>
  <c r="K2291" i="1"/>
  <c r="N2291" i="1"/>
  <c r="K2292" i="1"/>
  <c r="N2292" i="1"/>
  <c r="K2293" i="1"/>
  <c r="N2293" i="1"/>
  <c r="K2298" i="1"/>
  <c r="N2298" i="1"/>
  <c r="K2294" i="1"/>
  <c r="N2294" i="1"/>
  <c r="K2299" i="1"/>
  <c r="N2299" i="1"/>
  <c r="K2295" i="1"/>
  <c r="N2295" i="1"/>
  <c r="K2300" i="1"/>
  <c r="N2300" i="1"/>
  <c r="K2301" i="1"/>
  <c r="N2301" i="1"/>
  <c r="K2302" i="1"/>
  <c r="N2302" i="1"/>
  <c r="K2303" i="1"/>
  <c r="N2303" i="1"/>
  <c r="K2304" i="1"/>
  <c r="N2304" i="1"/>
  <c r="N2305" i="1"/>
  <c r="K2306" i="1"/>
  <c r="N2306" i="1"/>
  <c r="K2307" i="1"/>
  <c r="N2307" i="1"/>
  <c r="K2308" i="1"/>
  <c r="N2308" i="1"/>
  <c r="K2320" i="1"/>
  <c r="N2320" i="1"/>
  <c r="K2309" i="1"/>
  <c r="N2309" i="1"/>
  <c r="K2310" i="1"/>
  <c r="N2310" i="1"/>
  <c r="K2311" i="1"/>
  <c r="N2311" i="1"/>
  <c r="K2312" i="1"/>
  <c r="N2312" i="1"/>
  <c r="K2313" i="1"/>
  <c r="N2313" i="1"/>
  <c r="K2314" i="1"/>
  <c r="N2314" i="1"/>
  <c r="K2315" i="1"/>
  <c r="N2315" i="1"/>
  <c r="K2316" i="1"/>
  <c r="N2316" i="1"/>
  <c r="K2317" i="1"/>
  <c r="N2317" i="1"/>
  <c r="N2340" i="1"/>
  <c r="N2341" i="1"/>
  <c r="K2321" i="1"/>
  <c r="N2321" i="1"/>
  <c r="K2322" i="1"/>
  <c r="N2322" i="1"/>
  <c r="K2323" i="1"/>
  <c r="N2323" i="1"/>
  <c r="K2324" i="1"/>
  <c r="N2324" i="1"/>
  <c r="K2325" i="1"/>
  <c r="N2325" i="1"/>
  <c r="K2326" i="1"/>
  <c r="N2326" i="1"/>
  <c r="K2327" i="1"/>
  <c r="N2327" i="1"/>
  <c r="K2328" i="1"/>
  <c r="N2328" i="1"/>
  <c r="K2329" i="1"/>
  <c r="N2329" i="1"/>
  <c r="K2330" i="1"/>
  <c r="N2330" i="1"/>
  <c r="K2331" i="1"/>
  <c r="N2331" i="1"/>
  <c r="K2332" i="1"/>
  <c r="N2332" i="1"/>
  <c r="K2333" i="1"/>
  <c r="N2333" i="1"/>
  <c r="K2334" i="1"/>
  <c r="N2334" i="1"/>
  <c r="K2335" i="1"/>
  <c r="N2335" i="1"/>
  <c r="K2336" i="1"/>
  <c r="N2336" i="1"/>
  <c r="N2342" i="1"/>
  <c r="K2343" i="1"/>
  <c r="N2343" i="1"/>
  <c r="K2344" i="1"/>
  <c r="N2344" i="1"/>
  <c r="K2345" i="1"/>
  <c r="N2345" i="1"/>
  <c r="K2346" i="1"/>
  <c r="N2346" i="1"/>
  <c r="K2347" i="1"/>
  <c r="N2347" i="1"/>
  <c r="K2348" i="1"/>
  <c r="N2348" i="1"/>
  <c r="K2349" i="1"/>
  <c r="N2349" i="1"/>
  <c r="K2350" i="1"/>
  <c r="N2350" i="1"/>
  <c r="K2351" i="1"/>
  <c r="N2351" i="1"/>
  <c r="K2352" i="1"/>
  <c r="N2352" i="1"/>
  <c r="K2353" i="1"/>
  <c r="N2353" i="1"/>
  <c r="K2356" i="1"/>
  <c r="N2356" i="1"/>
  <c r="K2357" i="1"/>
  <c r="N2357" i="1"/>
  <c r="K2358" i="1"/>
  <c r="N2358" i="1"/>
  <c r="K2359" i="1"/>
  <c r="N2359" i="1"/>
  <c r="K2360" i="1"/>
  <c r="N2360" i="1"/>
  <c r="K2361" i="1"/>
  <c r="N2361" i="1"/>
  <c r="K2362" i="1"/>
  <c r="N2362" i="1"/>
  <c r="K2363" i="1"/>
  <c r="N2363" i="1"/>
  <c r="K2364" i="1"/>
  <c r="N2364" i="1"/>
  <c r="K2365" i="1"/>
  <c r="N2365" i="1"/>
  <c r="K2366" i="1"/>
  <c r="N2366" i="1"/>
  <c r="K2367" i="1"/>
  <c r="N2367" i="1"/>
  <c r="K2368" i="1"/>
  <c r="N2368" i="1"/>
  <c r="K2371" i="1"/>
  <c r="N2371" i="1"/>
  <c r="K2372" i="1"/>
  <c r="N2372" i="1"/>
  <c r="K2373" i="1"/>
  <c r="N2373" i="1"/>
  <c r="K2374" i="1"/>
  <c r="N2374" i="1"/>
  <c r="K2375" i="1"/>
  <c r="N2375" i="1"/>
  <c r="K2379" i="1"/>
  <c r="N2379" i="1"/>
  <c r="K2380" i="1"/>
  <c r="N2380" i="1"/>
  <c r="K2381" i="1"/>
  <c r="N2381" i="1"/>
  <c r="K2382" i="1"/>
  <c r="N2382" i="1"/>
  <c r="K2383" i="1"/>
  <c r="N2383" i="1"/>
  <c r="K2384" i="1"/>
  <c r="N2384" i="1"/>
  <c r="K2385" i="1"/>
  <c r="N2385" i="1"/>
  <c r="K2386" i="1"/>
  <c r="N2386" i="1"/>
  <c r="K2387" i="1"/>
  <c r="N2387" i="1"/>
  <c r="K2388" i="1"/>
  <c r="N2388" i="1"/>
  <c r="K2389" i="1"/>
  <c r="N2389" i="1"/>
  <c r="K2390" i="1"/>
  <c r="N2390" i="1"/>
  <c r="K2391" i="1"/>
  <c r="N2391" i="1"/>
  <c r="K2394" i="1"/>
  <c r="N2394" i="1"/>
  <c r="K2395" i="1"/>
  <c r="N2395" i="1"/>
  <c r="K2396" i="1"/>
  <c r="N2396" i="1"/>
  <c r="K2397" i="1"/>
  <c r="N2397" i="1"/>
  <c r="K2398" i="1"/>
  <c r="N2398" i="1"/>
  <c r="K2399" i="1"/>
  <c r="N2399" i="1"/>
  <c r="K2400" i="1"/>
  <c r="N2400" i="1"/>
  <c r="K2401" i="1"/>
  <c r="N2401" i="1"/>
  <c r="K2402" i="1"/>
  <c r="N2402" i="1"/>
  <c r="K2403" i="1"/>
  <c r="N2403" i="1"/>
  <c r="K2404" i="1"/>
  <c r="N2404" i="1"/>
  <c r="K2405" i="1"/>
  <c r="N2405" i="1"/>
  <c r="K2406" i="1"/>
  <c r="N2406" i="1"/>
  <c r="K2407" i="1"/>
  <c r="N2407" i="1"/>
  <c r="K2408" i="1"/>
  <c r="N2408" i="1"/>
  <c r="K2409" i="1"/>
  <c r="N2409" i="1"/>
  <c r="K2410" i="1"/>
  <c r="N2410" i="1"/>
  <c r="K2413" i="1"/>
  <c r="N2413" i="1"/>
  <c r="K2429" i="1"/>
  <c r="N2429" i="1"/>
  <c r="K2430" i="1"/>
  <c r="N2430" i="1"/>
  <c r="K2414" i="1"/>
  <c r="N2414" i="1"/>
  <c r="K2415" i="1"/>
  <c r="N2415" i="1"/>
  <c r="K2416" i="1"/>
  <c r="N2416" i="1"/>
  <c r="K2417" i="1"/>
  <c r="N2417" i="1"/>
  <c r="K2418" i="1"/>
  <c r="N2418" i="1"/>
  <c r="K2419" i="1"/>
  <c r="N2419" i="1"/>
  <c r="K2420" i="1"/>
  <c r="N2420" i="1"/>
  <c r="K2421" i="1"/>
  <c r="N2421" i="1"/>
  <c r="K2422" i="1"/>
  <c r="N2422" i="1"/>
  <c r="K2423" i="1"/>
  <c r="N2423" i="1"/>
  <c r="K2428" i="1"/>
  <c r="N2428" i="1"/>
  <c r="K2427" i="1"/>
  <c r="N2427" i="1"/>
  <c r="K2426" i="1"/>
  <c r="N2426" i="1"/>
  <c r="K2431" i="1"/>
  <c r="N2431" i="1"/>
  <c r="K2432" i="1"/>
  <c r="N2432" i="1"/>
  <c r="K2433" i="1"/>
  <c r="N2433" i="1"/>
  <c r="K2434" i="1"/>
  <c r="N2434" i="1"/>
  <c r="K2435" i="1"/>
  <c r="N2435" i="1"/>
  <c r="K2436" i="1"/>
  <c r="N2436" i="1"/>
  <c r="K2437" i="1"/>
  <c r="N2437" i="1"/>
  <c r="K2438" i="1"/>
  <c r="N2438" i="1"/>
  <c r="K2439" i="1"/>
  <c r="N2439" i="1"/>
  <c r="K2440" i="1"/>
  <c r="N2440" i="1"/>
  <c r="K2441" i="1"/>
  <c r="N2441" i="1"/>
  <c r="K2442" i="1"/>
  <c r="N2442" i="1"/>
  <c r="K2443" i="1"/>
  <c r="N2443" i="1"/>
  <c r="K2444" i="1"/>
  <c r="N2444" i="1"/>
  <c r="K2445" i="1"/>
  <c r="N2445" i="1"/>
  <c r="K2448" i="1"/>
  <c r="N2448" i="1"/>
  <c r="K2449" i="1"/>
  <c r="N2449" i="1"/>
  <c r="K2450" i="1"/>
  <c r="N2450" i="1"/>
  <c r="K2451" i="1"/>
  <c r="N2451" i="1"/>
  <c r="K2452" i="1"/>
  <c r="N2452" i="1"/>
  <c r="K2500" i="1"/>
  <c r="N2500" i="1"/>
  <c r="K2454" i="1"/>
  <c r="N2454" i="1"/>
  <c r="K2455" i="1"/>
  <c r="N2455" i="1"/>
  <c r="K2456" i="1"/>
  <c r="N2456" i="1"/>
  <c r="K2457" i="1"/>
  <c r="N2457" i="1"/>
  <c r="K2458" i="1"/>
  <c r="N2458" i="1"/>
  <c r="K2459" i="1"/>
  <c r="N2459" i="1"/>
  <c r="K2460" i="1"/>
  <c r="N2460" i="1"/>
  <c r="K2461" i="1"/>
  <c r="N2461" i="1"/>
  <c r="K2462" i="1"/>
  <c r="N2462" i="1"/>
  <c r="K2463" i="1"/>
  <c r="N2463" i="1"/>
  <c r="K2464" i="1"/>
  <c r="N2464" i="1"/>
  <c r="K2465" i="1"/>
  <c r="N2465" i="1"/>
  <c r="K2466" i="1"/>
  <c r="N2466" i="1"/>
  <c r="K2467" i="1"/>
  <c r="N2467" i="1"/>
  <c r="K2468" i="1"/>
  <c r="N2468" i="1"/>
  <c r="K2469" i="1"/>
  <c r="N2469" i="1"/>
  <c r="K2470" i="1"/>
  <c r="N2470" i="1"/>
  <c r="K2471" i="1"/>
  <c r="N2471" i="1"/>
  <c r="K2474" i="1"/>
  <c r="N2474" i="1"/>
  <c r="K2475" i="1"/>
  <c r="N2475" i="1"/>
  <c r="K2476" i="1"/>
  <c r="N2476" i="1"/>
  <c r="K2477" i="1"/>
  <c r="N2477" i="1"/>
  <c r="K2478" i="1"/>
  <c r="N2478" i="1"/>
  <c r="K2479" i="1"/>
  <c r="N2479" i="1"/>
  <c r="K2480" i="1"/>
  <c r="N2480" i="1"/>
  <c r="K2481" i="1"/>
  <c r="N2481" i="1"/>
  <c r="K2482" i="1"/>
  <c r="N2482" i="1"/>
  <c r="K2483" i="1"/>
  <c r="N2483" i="1"/>
  <c r="K2484" i="1"/>
  <c r="N2484" i="1"/>
  <c r="K2485" i="1"/>
  <c r="N2485" i="1"/>
  <c r="K2486" i="1"/>
  <c r="N2486" i="1"/>
  <c r="K2487" i="1"/>
  <c r="N2487" i="1"/>
  <c r="K2488" i="1"/>
  <c r="N2488" i="1"/>
  <c r="K2489" i="1"/>
  <c r="N2489" i="1"/>
  <c r="K2490" i="1"/>
  <c r="N2490" i="1"/>
  <c r="K2503" i="1"/>
  <c r="N2503" i="1"/>
  <c r="K2494" i="1"/>
  <c r="N2494" i="1"/>
  <c r="K2495" i="1"/>
  <c r="N2495" i="1"/>
  <c r="K2496" i="1"/>
  <c r="N2496" i="1"/>
  <c r="K2497" i="1"/>
  <c r="N2497" i="1"/>
  <c r="K2501" i="1"/>
  <c r="N2501" i="1"/>
  <c r="K2502" i="1"/>
  <c r="N2502" i="1"/>
  <c r="K2504" i="1"/>
  <c r="N2504" i="1"/>
  <c r="K2505" i="1"/>
  <c r="N2505" i="1"/>
  <c r="K2506" i="1"/>
  <c r="N2506" i="1"/>
  <c r="K2507" i="1"/>
  <c r="N2507" i="1"/>
  <c r="K2508" i="1"/>
  <c r="N2508" i="1"/>
  <c r="K2509" i="1"/>
  <c r="N2509" i="1"/>
  <c r="K2510" i="1"/>
  <c r="N2510" i="1"/>
  <c r="K2511" i="1"/>
  <c r="N2511" i="1"/>
  <c r="K2512" i="1"/>
  <c r="N2512" i="1"/>
  <c r="K2513" i="1"/>
  <c r="N2513" i="1"/>
  <c r="K2516" i="1"/>
  <c r="N2516" i="1"/>
  <c r="K2517" i="1"/>
  <c r="N2517" i="1"/>
  <c r="K2518" i="1"/>
  <c r="N2518" i="1"/>
  <c r="K2519" i="1"/>
  <c r="N2519" i="1"/>
  <c r="K2520" i="1"/>
  <c r="N2520" i="1"/>
  <c r="K2521" i="1"/>
  <c r="N2521" i="1"/>
  <c r="K2528" i="1"/>
  <c r="N2528" i="1"/>
  <c r="K2522" i="1"/>
  <c r="N2522" i="1"/>
  <c r="K2523" i="1"/>
  <c r="N2523" i="1"/>
  <c r="K2524" i="1"/>
  <c r="N2524" i="1"/>
  <c r="K2525" i="1"/>
  <c r="N2525" i="1"/>
  <c r="K2529" i="1"/>
  <c r="N2529" i="1"/>
  <c r="K2530" i="1"/>
  <c r="N2530" i="1"/>
  <c r="K2531" i="1"/>
  <c r="N2531" i="1"/>
  <c r="K2532" i="1"/>
  <c r="N2532" i="1"/>
  <c r="K2533" i="1"/>
  <c r="N2533" i="1"/>
  <c r="K2534" i="1"/>
  <c r="N2534" i="1"/>
  <c r="K2535" i="1"/>
  <c r="N2535" i="1"/>
  <c r="K2536" i="1"/>
  <c r="N2536" i="1"/>
  <c r="K2537" i="1"/>
  <c r="N2537" i="1"/>
  <c r="K2540" i="1"/>
  <c r="N2540" i="1"/>
  <c r="K2541" i="1"/>
  <c r="N2541" i="1"/>
  <c r="K2542" i="1"/>
  <c r="N2542" i="1"/>
  <c r="K2543" i="1"/>
  <c r="N2543" i="1"/>
  <c r="K2544" i="1"/>
  <c r="N2544" i="1"/>
  <c r="K2545" i="1"/>
  <c r="N2545" i="1"/>
  <c r="K2546" i="1"/>
  <c r="N2546" i="1"/>
  <c r="K2549" i="1"/>
  <c r="N2549" i="1"/>
  <c r="K2561" i="1"/>
  <c r="N2561" i="1"/>
  <c r="K2562" i="1"/>
  <c r="N2562" i="1"/>
  <c r="K2563" i="1"/>
  <c r="N2563" i="1"/>
  <c r="K2554" i="1"/>
  <c r="N2554" i="1"/>
  <c r="K2555" i="1"/>
  <c r="N2555" i="1"/>
  <c r="K2556" i="1"/>
  <c r="N2556" i="1"/>
  <c r="K2557" i="1"/>
  <c r="N2557" i="1"/>
  <c r="K2558" i="1"/>
  <c r="K2564" i="1"/>
  <c r="N2564" i="1"/>
  <c r="K2565" i="1"/>
  <c r="N2565" i="1"/>
  <c r="K2566" i="1"/>
  <c r="N2566" i="1"/>
  <c r="K2567" i="1"/>
  <c r="N2567" i="1"/>
  <c r="K2568" i="1"/>
  <c r="N2568" i="1"/>
  <c r="K2569" i="1"/>
  <c r="N2569" i="1"/>
  <c r="K2570" i="1"/>
  <c r="N2570" i="1"/>
  <c r="K2571" i="1"/>
  <c r="N2571" i="1"/>
  <c r="K2572" i="1"/>
  <c r="N2572" i="1"/>
  <c r="K2573" i="1"/>
  <c r="N2573" i="1"/>
  <c r="K2574" i="1"/>
  <c r="N2574" i="1"/>
  <c r="K2575" i="1"/>
  <c r="N2575" i="1"/>
  <c r="K2576" i="1"/>
  <c r="N2576" i="1"/>
  <c r="K2577" i="1"/>
  <c r="N2577" i="1"/>
  <c r="K2580" i="1"/>
  <c r="N2580" i="1"/>
  <c r="K2581" i="1"/>
  <c r="N2581" i="1"/>
  <c r="K2582" i="1"/>
  <c r="N2582" i="1"/>
  <c r="K2583" i="1"/>
  <c r="N2583" i="1"/>
  <c r="K2584" i="1"/>
  <c r="N2584" i="1"/>
  <c r="K2587" i="1"/>
  <c r="N2587" i="1"/>
  <c r="K2588" i="1"/>
  <c r="N2588" i="1"/>
  <c r="K2589" i="1"/>
  <c r="N2589" i="1"/>
  <c r="K2590" i="1"/>
  <c r="N2590" i="1"/>
  <c r="K2591" i="1"/>
  <c r="N2591" i="1"/>
  <c r="K2592" i="1"/>
  <c r="N2592" i="1"/>
  <c r="K2593" i="1"/>
  <c r="N2593" i="1"/>
  <c r="K2594" i="1"/>
  <c r="N2594" i="1"/>
  <c r="K2608" i="1"/>
  <c r="N2608" i="1"/>
  <c r="K2595" i="1"/>
  <c r="N2595" i="1"/>
  <c r="K2596" i="1"/>
  <c r="N2596" i="1"/>
  <c r="K2597" i="1"/>
  <c r="N2597" i="1"/>
  <c r="K2598" i="1"/>
  <c r="N2598" i="1"/>
  <c r="K2599" i="1"/>
  <c r="N2599" i="1"/>
  <c r="K2600" i="1"/>
  <c r="N2600" i="1"/>
  <c r="K2601" i="1"/>
  <c r="N2601" i="1"/>
  <c r="K2602" i="1"/>
  <c r="N2602" i="1"/>
  <c r="K2603" i="1"/>
  <c r="N2603" i="1"/>
  <c r="K2604" i="1"/>
  <c r="N2604" i="1"/>
  <c r="K2605" i="1"/>
  <c r="N2605" i="1"/>
  <c r="K2609" i="1"/>
  <c r="N2609" i="1"/>
  <c r="K2610" i="1"/>
  <c r="N2610" i="1"/>
  <c r="K2611" i="1"/>
  <c r="N2611" i="1"/>
  <c r="K2612" i="1"/>
  <c r="N2612" i="1"/>
  <c r="K2613" i="1"/>
  <c r="N2613" i="1"/>
  <c r="K2614" i="1"/>
  <c r="N2614" i="1"/>
  <c r="K2615" i="1"/>
  <c r="N2615" i="1"/>
  <c r="K2616" i="1"/>
  <c r="N2616" i="1"/>
  <c r="K2617" i="1"/>
  <c r="N2617" i="1"/>
  <c r="K2618" i="1"/>
  <c r="N2618" i="1"/>
  <c r="K2619" i="1"/>
  <c r="N2619" i="1"/>
  <c r="K2620" i="1"/>
  <c r="N2620" i="1"/>
  <c r="K2621" i="1"/>
  <c r="N2621" i="1"/>
  <c r="K2622" i="1"/>
  <c r="N2622" i="1"/>
  <c r="K2623" i="1"/>
  <c r="N2623" i="1"/>
  <c r="K2624" i="1"/>
  <c r="N2624" i="1"/>
  <c r="K2625" i="1"/>
  <c r="N2625" i="1"/>
  <c r="K2626" i="1"/>
  <c r="N2626" i="1"/>
  <c r="K2627" i="1"/>
  <c r="N2627" i="1"/>
  <c r="K2628" i="1"/>
  <c r="N2628" i="1"/>
  <c r="K2631" i="1"/>
  <c r="N2631" i="1"/>
  <c r="K2632" i="1"/>
  <c r="N2632" i="1"/>
  <c r="K2633" i="1"/>
  <c r="N2633" i="1"/>
  <c r="K2634" i="1"/>
  <c r="N2634" i="1"/>
  <c r="K2635" i="1"/>
  <c r="N2635" i="1"/>
  <c r="K2636" i="1"/>
  <c r="N2636" i="1"/>
  <c r="K2637" i="1"/>
  <c r="N2637" i="1"/>
  <c r="K2638" i="1"/>
  <c r="N2638" i="1"/>
  <c r="N2639" i="1"/>
  <c r="K2644" i="1"/>
  <c r="N2644" i="1"/>
  <c r="K2645" i="1"/>
  <c r="N2645" i="1"/>
  <c r="K2646" i="1"/>
  <c r="N2646" i="1"/>
  <c r="K2647" i="1"/>
  <c r="N2647" i="1"/>
  <c r="K2648" i="1"/>
  <c r="N2648" i="1"/>
  <c r="K2649" i="1"/>
  <c r="N2649" i="1"/>
  <c r="K2650" i="1"/>
  <c r="N2650" i="1"/>
  <c r="K2651" i="1"/>
  <c r="N2651" i="1"/>
  <c r="K2652" i="1"/>
  <c r="N2652" i="1"/>
  <c r="K2653" i="1"/>
  <c r="N2653" i="1"/>
  <c r="K2654" i="1"/>
  <c r="N2654" i="1"/>
  <c r="K2655" i="1"/>
  <c r="N2655" i="1"/>
  <c r="K2656" i="1"/>
  <c r="N2656" i="1"/>
  <c r="K2657" i="1"/>
  <c r="N2657" i="1"/>
  <c r="K2658" i="1"/>
  <c r="N2658" i="1"/>
  <c r="K2661" i="1"/>
  <c r="N2661" i="1"/>
  <c r="K2662" i="1"/>
  <c r="N2662" i="1"/>
  <c r="K2663" i="1"/>
  <c r="N2663" i="1"/>
  <c r="K2664" i="1"/>
  <c r="N2664" i="1"/>
  <c r="K2665" i="1"/>
  <c r="N2665" i="1"/>
  <c r="K2666" i="1"/>
  <c r="N2666" i="1"/>
  <c r="K2667" i="1"/>
  <c r="N2667" i="1"/>
  <c r="K2670" i="1"/>
  <c r="N2670" i="1"/>
  <c r="K2671" i="1"/>
  <c r="N2671" i="1"/>
  <c r="K2672" i="1"/>
  <c r="N2672" i="1"/>
  <c r="K2673" i="1"/>
  <c r="N2673" i="1"/>
  <c r="K2674" i="1"/>
  <c r="N2674" i="1"/>
  <c r="K2675" i="1"/>
  <c r="N2675" i="1"/>
  <c r="K2676" i="1"/>
  <c r="N2676" i="1"/>
  <c r="K2677" i="1"/>
  <c r="N2677" i="1"/>
  <c r="K2678" i="1"/>
  <c r="N2678" i="1"/>
  <c r="K2679" i="1"/>
  <c r="N2679" i="1"/>
  <c r="K2680" i="1"/>
  <c r="N2680" i="1"/>
  <c r="K2681" i="1"/>
  <c r="N2681" i="1"/>
  <c r="K2682" i="1"/>
  <c r="N2682" i="1"/>
  <c r="K2683" i="1"/>
  <c r="N2683" i="1"/>
  <c r="K2684" i="1"/>
  <c r="N2684" i="1"/>
  <c r="K2687" i="1"/>
  <c r="N2687" i="1"/>
  <c r="K2688" i="1"/>
  <c r="N2688" i="1"/>
  <c r="K2689" i="1"/>
  <c r="N2689" i="1"/>
  <c r="K2690" i="1"/>
  <c r="N2690" i="1"/>
  <c r="K2691" i="1"/>
  <c r="N2691" i="1"/>
  <c r="K2692" i="1"/>
  <c r="N2692" i="1"/>
  <c r="K2695" i="1"/>
  <c r="N2695" i="1"/>
  <c r="K2696" i="1"/>
  <c r="N2696" i="1"/>
  <c r="K2697" i="1"/>
  <c r="N2697" i="1"/>
  <c r="K2698" i="1"/>
  <c r="N2698" i="1"/>
  <c r="K2699" i="1"/>
  <c r="N2699" i="1"/>
  <c r="K2700" i="1"/>
  <c r="N2700" i="1"/>
  <c r="K2701" i="1"/>
  <c r="N2701" i="1"/>
  <c r="K2702" i="1"/>
  <c r="N2702" i="1"/>
  <c r="K2703" i="1"/>
  <c r="N2703" i="1"/>
  <c r="K2704" i="1"/>
  <c r="N2704" i="1"/>
  <c r="K2725" i="1"/>
  <c r="N2725" i="1"/>
  <c r="K2726" i="1"/>
  <c r="N2726" i="1"/>
  <c r="K2707" i="1"/>
  <c r="N2707" i="1"/>
  <c r="K2716" i="1"/>
  <c r="N2716" i="1"/>
  <c r="K2717" i="1"/>
  <c r="N2717" i="1"/>
  <c r="K2708" i="1"/>
  <c r="N2708" i="1"/>
  <c r="K2709" i="1"/>
  <c r="N2709" i="1"/>
  <c r="K2710" i="1"/>
  <c r="N2710" i="1"/>
  <c r="K2711" i="1"/>
  <c r="N2711" i="1"/>
  <c r="K2712" i="1"/>
  <c r="N2712" i="1"/>
  <c r="K2713" i="1"/>
  <c r="N2713" i="1"/>
  <c r="K2714" i="1"/>
  <c r="K2718" i="1"/>
  <c r="N2718" i="1"/>
  <c r="K2719" i="1"/>
  <c r="N2719" i="1"/>
  <c r="K2720" i="1"/>
  <c r="N2720" i="1"/>
  <c r="K2721" i="1"/>
  <c r="N2721" i="1"/>
  <c r="K2722" i="1"/>
  <c r="N2722" i="1"/>
  <c r="K2723" i="1"/>
  <c r="K2727" i="1"/>
  <c r="N2727" i="1"/>
  <c r="K2728" i="1"/>
  <c r="N2728" i="1"/>
  <c r="K2729" i="1"/>
  <c r="N2729" i="1"/>
  <c r="K2730" i="1"/>
  <c r="N2730" i="1"/>
  <c r="K2731" i="1"/>
  <c r="N2731" i="1"/>
  <c r="K2734" i="1"/>
  <c r="N2734" i="1"/>
  <c r="K2735" i="1"/>
  <c r="N2735" i="1"/>
  <c r="K2736" i="1"/>
  <c r="N2736" i="1"/>
  <c r="K2737" i="1"/>
  <c r="N2737" i="1"/>
  <c r="K2738" i="1"/>
  <c r="N2738" i="1"/>
  <c r="K2739" i="1"/>
  <c r="N2739" i="1"/>
  <c r="K2740" i="1"/>
  <c r="N2740" i="1"/>
  <c r="K2741" i="1"/>
  <c r="N2741" i="1"/>
  <c r="K2742" i="1"/>
  <c r="N2742" i="1"/>
  <c r="K2743" i="1"/>
  <c r="N2743" i="1"/>
  <c r="K2746" i="1"/>
  <c r="N2746" i="1"/>
  <c r="K2747" i="1"/>
  <c r="N2747" i="1"/>
  <c r="K2748" i="1"/>
  <c r="N2748" i="1"/>
  <c r="K2759" i="1"/>
  <c r="N2759" i="1"/>
  <c r="K2760" i="1"/>
  <c r="N2760" i="1"/>
  <c r="K2749" i="1"/>
  <c r="N2749" i="1"/>
  <c r="K2750" i="1"/>
  <c r="N2750" i="1"/>
  <c r="K2751" i="1"/>
  <c r="N2751" i="1"/>
  <c r="K2752" i="1"/>
  <c r="N2752" i="1"/>
  <c r="K2753" i="1"/>
  <c r="N2753" i="1"/>
  <c r="K2754" i="1"/>
  <c r="N2754" i="1"/>
  <c r="K2755" i="1"/>
  <c r="N2755" i="1"/>
  <c r="K2756" i="1"/>
  <c r="N2756" i="1"/>
  <c r="K2761" i="1"/>
  <c r="N2761" i="1"/>
  <c r="K2762" i="1"/>
  <c r="N2762" i="1"/>
  <c r="K2763" i="1"/>
  <c r="N2763" i="1"/>
  <c r="K2764" i="1"/>
  <c r="N2764" i="1"/>
  <c r="K2765" i="1"/>
  <c r="N2765" i="1"/>
  <c r="K2766" i="1"/>
  <c r="N2766" i="1"/>
  <c r="K2767" i="1"/>
  <c r="N2767" i="1"/>
  <c r="K2768" i="1"/>
  <c r="N2768" i="1"/>
  <c r="K2769" i="1"/>
  <c r="N2769" i="1"/>
  <c r="K2770" i="1"/>
  <c r="N2770" i="1"/>
  <c r="K2771" i="1"/>
  <c r="N2771" i="1"/>
  <c r="K2772" i="1"/>
  <c r="N2772" i="1"/>
  <c r="K2773" i="1"/>
  <c r="N2773" i="1"/>
  <c r="K2774" i="1"/>
  <c r="N2774" i="1"/>
  <c r="K2775" i="1"/>
  <c r="N2775" i="1"/>
  <c r="K2776" i="1"/>
  <c r="N2776" i="1"/>
  <c r="K2777" i="1"/>
  <c r="N2777" i="1"/>
  <c r="K2778" i="1"/>
  <c r="N2778" i="1"/>
  <c r="K2779" i="1"/>
  <c r="N2779" i="1"/>
  <c r="K2780" i="1"/>
  <c r="N2780" i="1"/>
  <c r="K2781" i="1"/>
  <c r="N2781" i="1"/>
  <c r="K2782" i="1"/>
  <c r="N2782" i="1"/>
  <c r="K2783" i="1"/>
  <c r="N2783" i="1"/>
  <c r="K2784" i="1"/>
  <c r="N2784" i="1"/>
  <c r="K2785" i="1"/>
  <c r="N2785" i="1"/>
  <c r="K2788" i="1"/>
  <c r="N2788" i="1"/>
  <c r="K2789" i="1"/>
  <c r="N2789" i="1"/>
  <c r="K2790" i="1"/>
  <c r="N2790" i="1"/>
  <c r="K2791" i="1"/>
  <c r="N2791" i="1"/>
  <c r="K2794" i="1"/>
  <c r="N2794" i="1"/>
  <c r="K2795" i="1"/>
  <c r="N2795" i="1"/>
  <c r="K2796" i="1"/>
  <c r="N2796" i="1"/>
  <c r="K2816" i="1"/>
  <c r="N2816" i="1"/>
  <c r="K2817" i="1"/>
  <c r="N2817" i="1"/>
  <c r="K2797" i="1"/>
  <c r="N2797" i="1"/>
  <c r="K2798" i="1"/>
  <c r="N2798" i="1"/>
  <c r="K2799" i="1"/>
  <c r="N2799" i="1"/>
  <c r="K2800" i="1"/>
  <c r="N2800" i="1"/>
  <c r="K2801" i="1"/>
  <c r="N2801" i="1"/>
  <c r="K2802" i="1"/>
  <c r="N2802" i="1"/>
  <c r="K2803" i="1"/>
  <c r="N2803" i="1"/>
  <c r="K2804" i="1"/>
  <c r="N2804" i="1"/>
  <c r="K2805" i="1"/>
  <c r="N2805" i="1"/>
  <c r="K2806" i="1"/>
  <c r="N2806" i="1"/>
  <c r="K2807" i="1"/>
  <c r="N2807" i="1"/>
  <c r="K2808" i="1"/>
  <c r="N2808" i="1"/>
  <c r="K2809" i="1"/>
  <c r="N2809" i="1"/>
  <c r="K2810" i="1"/>
  <c r="N2810" i="1"/>
  <c r="K2811" i="1"/>
  <c r="N2811" i="1"/>
  <c r="K2812" i="1"/>
  <c r="N2812" i="1"/>
  <c r="K2867" i="1"/>
  <c r="N2867" i="1"/>
  <c r="K2815" i="1"/>
  <c r="N2815" i="1"/>
  <c r="K2818" i="1"/>
  <c r="N2818" i="1"/>
  <c r="K2819" i="1"/>
  <c r="N2819" i="1"/>
  <c r="K2851" i="1"/>
  <c r="N2851" i="1"/>
  <c r="K2852" i="1"/>
  <c r="N2852" i="1"/>
  <c r="K2820" i="1"/>
  <c r="N2820" i="1"/>
  <c r="K2821" i="1"/>
  <c r="N2821" i="1"/>
  <c r="K2822" i="1"/>
  <c r="N2822" i="1"/>
  <c r="K2823" i="1"/>
  <c r="N2823" i="1"/>
  <c r="K2824" i="1"/>
  <c r="N2824" i="1"/>
  <c r="K2825" i="1"/>
  <c r="N2825" i="1"/>
  <c r="K2826" i="1"/>
  <c r="N2826" i="1"/>
  <c r="K2827" i="1"/>
  <c r="N2827" i="1"/>
  <c r="K2828" i="1"/>
  <c r="N2828" i="1"/>
  <c r="K2829" i="1"/>
  <c r="N2829" i="1"/>
  <c r="K2830" i="1"/>
  <c r="N2830" i="1"/>
  <c r="K2831" i="1"/>
  <c r="N2831" i="1"/>
  <c r="K2834" i="1"/>
  <c r="N2834" i="1"/>
  <c r="K2835" i="1"/>
  <c r="N2835" i="1"/>
  <c r="K2836" i="1"/>
  <c r="N2836" i="1"/>
  <c r="K2837" i="1"/>
  <c r="N2837" i="1"/>
  <c r="K2838" i="1"/>
  <c r="N2838" i="1"/>
  <c r="K2839" i="1"/>
  <c r="N2839" i="1"/>
  <c r="K2840" i="1"/>
  <c r="N2840" i="1"/>
  <c r="K2841" i="1"/>
  <c r="N2841" i="1"/>
  <c r="K2842" i="1"/>
  <c r="N2842" i="1"/>
  <c r="K2843" i="1"/>
  <c r="N2843" i="1"/>
  <c r="K2844" i="1"/>
  <c r="N2844" i="1"/>
  <c r="K2845" i="1"/>
  <c r="N2845" i="1"/>
  <c r="K2846" i="1"/>
  <c r="N2846" i="1"/>
  <c r="K2847" i="1"/>
  <c r="N2847" i="1"/>
  <c r="K2848" i="1"/>
  <c r="N2848" i="1"/>
  <c r="K2871" i="1"/>
  <c r="N2871" i="1"/>
  <c r="K2866" i="1"/>
  <c r="N2866" i="1"/>
  <c r="K2854" i="1"/>
  <c r="N2854" i="1"/>
  <c r="K2855" i="1"/>
  <c r="N2855" i="1"/>
  <c r="K2856" i="1"/>
  <c r="N2856" i="1"/>
  <c r="K2857" i="1"/>
  <c r="N2857" i="1"/>
  <c r="K2858" i="1"/>
  <c r="N2858" i="1"/>
  <c r="K2859" i="1"/>
  <c r="N2859" i="1"/>
  <c r="K2860" i="1"/>
  <c r="N2860" i="1"/>
  <c r="K2861" i="1"/>
  <c r="N2861" i="1"/>
  <c r="K2862" i="1"/>
  <c r="N2862" i="1"/>
  <c r="K2863" i="1"/>
  <c r="N2863" i="1"/>
  <c r="K2868" i="1"/>
  <c r="N2868" i="1"/>
  <c r="K2872" i="1"/>
  <c r="N2872" i="1"/>
  <c r="K2873" i="1"/>
  <c r="N2873" i="1"/>
  <c r="K2874" i="1"/>
  <c r="N2874" i="1"/>
  <c r="K2875" i="1"/>
  <c r="N2875" i="1"/>
  <c r="K2876" i="1"/>
  <c r="N2876" i="1"/>
  <c r="K2877" i="1"/>
  <c r="N2877" i="1"/>
  <c r="K2878" i="1"/>
  <c r="N2878" i="1"/>
  <c r="K2879" i="1"/>
  <c r="N2879" i="1"/>
  <c r="K2880" i="1"/>
  <c r="N2880" i="1"/>
  <c r="K2881" i="1"/>
  <c r="N2881" i="1"/>
  <c r="K2882" i="1"/>
  <c r="N2882" i="1"/>
  <c r="K2883" i="1"/>
  <c r="N2883" i="1"/>
  <c r="K2884" i="1"/>
  <c r="N2884" i="1"/>
  <c r="K2885" i="1"/>
  <c r="N2885" i="1"/>
  <c r="K2886" i="1"/>
  <c r="N2886" i="1"/>
  <c r="K2887" i="1"/>
  <c r="N2887" i="1"/>
  <c r="K2888" i="1"/>
  <c r="N2888" i="1"/>
  <c r="K2889" i="1"/>
  <c r="N2889" i="1"/>
  <c r="K2890" i="1"/>
  <c r="N2890" i="1"/>
  <c r="K2891" i="1"/>
  <c r="N2891" i="1"/>
  <c r="K2892" i="1"/>
  <c r="N2892" i="1"/>
  <c r="K2893" i="1"/>
  <c r="N2893" i="1"/>
  <c r="K2894" i="1"/>
  <c r="N2894" i="1"/>
  <c r="K2896" i="1"/>
  <c r="N2896" i="1"/>
  <c r="K2897" i="1"/>
  <c r="N2897" i="1"/>
  <c r="K2898" i="1"/>
  <c r="N2898" i="1"/>
  <c r="K2901" i="1"/>
  <c r="N2901" i="1"/>
  <c r="K2902" i="1"/>
  <c r="N2902" i="1"/>
  <c r="K2903" i="1"/>
  <c r="N2903" i="1"/>
  <c r="K2904" i="1"/>
  <c r="N2904" i="1"/>
  <c r="K2905" i="1"/>
  <c r="N2905" i="1"/>
  <c r="K2906" i="1"/>
  <c r="N2906" i="1"/>
  <c r="K2907" i="1"/>
  <c r="N2907" i="1"/>
  <c r="K2908" i="1"/>
  <c r="N2908" i="1"/>
  <c r="K2911" i="1"/>
  <c r="N2911" i="1"/>
  <c r="K2912" i="1"/>
  <c r="N2912" i="1"/>
  <c r="K2913" i="1"/>
  <c r="N2913" i="1"/>
  <c r="K2914" i="1"/>
  <c r="N2914" i="1"/>
  <c r="K2915" i="1"/>
  <c r="N2915" i="1"/>
  <c r="K2916" i="1"/>
  <c r="N2916" i="1"/>
  <c r="K2917" i="1"/>
  <c r="N2917" i="1"/>
  <c r="K2918" i="1"/>
  <c r="N2918" i="1"/>
  <c r="K2919" i="1"/>
  <c r="N2919" i="1"/>
  <c r="K2920" i="1"/>
  <c r="N2920" i="1"/>
  <c r="N2921" i="1"/>
  <c r="N2922" i="1"/>
  <c r="K2923" i="1"/>
  <c r="N2923" i="1"/>
  <c r="K2924" i="1"/>
  <c r="N2924" i="1"/>
  <c r="K2925" i="1"/>
  <c r="N2925" i="1"/>
  <c r="K2926" i="1"/>
  <c r="N2926" i="1"/>
  <c r="K2927" i="1"/>
  <c r="N2927" i="1"/>
  <c r="K3016" i="1"/>
  <c r="N3016" i="1"/>
  <c r="K2928" i="1"/>
  <c r="N2928" i="1"/>
  <c r="K2929" i="1"/>
  <c r="N2929" i="1"/>
  <c r="K2930" i="1"/>
  <c r="N2930" i="1"/>
  <c r="K2931" i="1"/>
  <c r="N2931" i="1"/>
  <c r="K2932" i="1"/>
  <c r="N2932" i="1"/>
  <c r="K2933" i="1"/>
  <c r="N2933" i="1"/>
  <c r="K2934" i="1"/>
  <c r="N2934" i="1"/>
  <c r="K2935" i="1"/>
  <c r="N2935" i="1"/>
  <c r="K2936" i="1"/>
  <c r="N2936" i="1"/>
  <c r="K2937" i="1"/>
  <c r="N2937" i="1"/>
  <c r="K2938" i="1"/>
  <c r="N2938" i="1"/>
  <c r="K2941" i="1"/>
  <c r="N2941" i="1"/>
  <c r="K2942" i="1"/>
  <c r="N2942" i="1"/>
  <c r="K2943" i="1"/>
  <c r="N2943" i="1"/>
  <c r="K2944" i="1"/>
  <c r="N2944" i="1"/>
  <c r="K2945" i="1"/>
  <c r="N2945" i="1"/>
  <c r="K2946" i="1"/>
  <c r="N2946" i="1"/>
  <c r="K2947" i="1"/>
  <c r="N2947" i="1"/>
  <c r="K2948" i="1"/>
  <c r="N2948" i="1"/>
  <c r="K2949" i="1"/>
  <c r="N2949" i="1"/>
  <c r="K2950" i="1"/>
  <c r="N2950" i="1"/>
  <c r="K3005" i="1"/>
  <c r="N3005" i="1"/>
  <c r="K2969" i="1"/>
  <c r="N2969" i="1"/>
  <c r="K2953" i="1"/>
  <c r="N2953" i="1"/>
  <c r="K2954" i="1"/>
  <c r="N2954" i="1"/>
  <c r="K2955" i="1"/>
  <c r="N2955" i="1"/>
  <c r="K2967" i="1"/>
  <c r="N2967" i="1"/>
  <c r="K2958" i="1"/>
  <c r="N2958" i="1"/>
  <c r="K2959" i="1"/>
  <c r="N2959" i="1"/>
  <c r="K2960" i="1"/>
  <c r="N2960" i="1"/>
  <c r="K2961" i="1"/>
  <c r="N2961" i="1"/>
  <c r="K2962" i="1"/>
  <c r="N2962" i="1"/>
  <c r="K2963" i="1"/>
  <c r="N2963" i="1"/>
  <c r="K2964" i="1"/>
  <c r="N2964" i="1"/>
  <c r="K2970" i="1"/>
  <c r="N2970" i="1"/>
  <c r="K2971" i="1"/>
  <c r="N2971" i="1"/>
  <c r="K2972" i="1"/>
  <c r="N2972" i="1"/>
  <c r="K2973" i="1"/>
  <c r="N2973" i="1"/>
  <c r="K2974" i="1"/>
  <c r="N2974" i="1"/>
  <c r="K2975" i="1"/>
  <c r="N2975" i="1"/>
  <c r="K2976" i="1"/>
  <c r="N2976" i="1"/>
  <c r="K2977" i="1"/>
  <c r="N2977" i="1"/>
  <c r="K2978" i="1"/>
  <c r="N2978" i="1"/>
  <c r="K2979" i="1"/>
  <c r="N2979" i="1"/>
  <c r="K2980" i="1"/>
  <c r="N2980" i="1"/>
  <c r="K2981" i="1"/>
  <c r="N2981" i="1"/>
  <c r="K2982" i="1"/>
  <c r="N2982" i="1"/>
  <c r="K2983" i="1"/>
  <c r="N2983" i="1"/>
  <c r="K2984" i="1"/>
  <c r="N2984" i="1"/>
  <c r="K2985" i="1"/>
  <c r="N2985" i="1"/>
  <c r="K2986" i="1"/>
  <c r="N2986" i="1"/>
  <c r="K3006" i="1"/>
  <c r="N3006" i="1"/>
  <c r="K3007" i="1"/>
  <c r="N3007" i="1"/>
  <c r="K2987" i="1"/>
  <c r="N2987" i="1"/>
  <c r="K2988" i="1"/>
  <c r="N2988" i="1"/>
  <c r="K2989" i="1"/>
  <c r="N2989" i="1"/>
  <c r="K2990" i="1"/>
  <c r="N2990" i="1"/>
  <c r="K2991" i="1"/>
  <c r="N2991" i="1"/>
  <c r="K2992" i="1"/>
  <c r="N2992" i="1"/>
  <c r="K2993" i="1"/>
  <c r="N2993" i="1"/>
  <c r="K2994" i="1"/>
  <c r="N2994" i="1"/>
  <c r="K2995" i="1"/>
  <c r="N2995" i="1"/>
  <c r="K2996" i="1"/>
  <c r="N2996" i="1"/>
  <c r="K2997" i="1"/>
  <c r="N2997" i="1"/>
  <c r="K2998" i="1"/>
  <c r="N2998" i="1"/>
  <c r="K2999" i="1"/>
  <c r="N2999" i="1"/>
  <c r="K3000" i="1"/>
  <c r="N3000" i="1"/>
  <c r="K3001" i="1"/>
  <c r="N3001" i="1"/>
  <c r="K3002" i="1"/>
  <c r="N3002" i="1"/>
  <c r="K3018" i="1"/>
  <c r="N3018" i="1"/>
  <c r="K3008" i="1"/>
  <c r="N3008" i="1"/>
  <c r="K3009" i="1"/>
  <c r="N3009" i="1"/>
  <c r="K3010" i="1"/>
  <c r="N3010" i="1"/>
  <c r="K3017" i="1"/>
  <c r="N3017" i="1"/>
  <c r="K3011" i="1"/>
  <c r="N3011" i="1"/>
  <c r="K3012" i="1"/>
  <c r="N3012" i="1"/>
  <c r="K3013" i="1"/>
  <c r="N3013" i="1"/>
  <c r="K3019" i="1"/>
  <c r="N3019" i="1"/>
  <c r="K3020" i="1"/>
  <c r="N3020" i="1"/>
  <c r="K3021" i="1"/>
  <c r="N3021" i="1"/>
  <c r="K3022" i="1"/>
  <c r="N3022" i="1"/>
  <c r="K3023" i="1"/>
  <c r="N3023" i="1"/>
  <c r="K3024" i="1"/>
  <c r="N3024" i="1"/>
  <c r="N3027" i="1" l="1"/>
  <c r="N3014" i="1"/>
  <c r="N3003" i="1"/>
  <c r="N2965" i="1"/>
  <c r="N2956" i="1"/>
  <c r="N2951" i="1"/>
  <c r="N2939" i="1"/>
  <c r="N2909" i="1"/>
  <c r="N2899" i="1"/>
  <c r="N2869" i="1"/>
  <c r="N2849" i="1"/>
  <c r="N2832" i="1"/>
  <c r="N2813" i="1"/>
  <c r="N2792" i="1"/>
  <c r="N2786" i="1"/>
  <c r="N2757" i="1"/>
  <c r="N2732" i="1"/>
  <c r="N2744" i="1"/>
  <c r="N2723" i="1"/>
  <c r="N2714" i="1"/>
  <c r="N2705" i="1"/>
  <c r="N2685" i="1"/>
  <c r="N2693" i="1"/>
  <c r="N2659" i="1"/>
  <c r="N2668" i="1"/>
  <c r="N2640" i="1"/>
  <c r="N2629" i="1"/>
  <c r="N2606" i="1"/>
  <c r="N2585" i="1"/>
  <c r="N2578" i="1"/>
  <c r="N2559" i="1"/>
  <c r="N2547" i="1"/>
  <c r="N2538" i="1"/>
  <c r="N2526" i="1"/>
  <c r="N2514" i="1"/>
  <c r="N2498" i="1"/>
  <c r="N2472" i="1"/>
  <c r="N2446" i="1"/>
  <c r="N2424" i="1"/>
  <c r="N2411" i="1"/>
  <c r="N2392" i="1"/>
  <c r="N2376" i="1"/>
  <c r="N2369" i="1"/>
  <c r="N2338" i="1"/>
  <c r="N2354" i="1"/>
  <c r="N2318" i="1"/>
  <c r="N2296" i="1"/>
  <c r="N2273" i="1"/>
  <c r="N2262" i="1"/>
  <c r="N2230" i="1"/>
  <c r="N2219" i="1"/>
  <c r="N2201" i="1"/>
  <c r="N2187" i="1"/>
  <c r="N2174" i="1"/>
  <c r="N2156" i="1"/>
  <c r="N2136" i="1"/>
  <c r="N2126" i="1"/>
  <c r="N2098" i="1"/>
  <c r="N2083" i="1"/>
  <c r="N2062" i="1"/>
  <c r="N2052" i="1"/>
  <c r="N2045" i="1"/>
  <c r="N2036" i="1"/>
  <c r="N2026" i="1"/>
  <c r="N2016" i="1"/>
  <c r="N1999" i="1"/>
  <c r="N1985" i="1"/>
  <c r="N1939" i="1"/>
  <c r="N1931" i="1"/>
  <c r="N1920" i="1"/>
  <c r="N1909" i="1"/>
  <c r="N1895" i="1"/>
  <c r="N1889" i="1"/>
  <c r="N1880" i="1"/>
  <c r="N1873" i="1"/>
  <c r="N1863" i="1"/>
  <c r="N1840" i="1"/>
  <c r="N1823" i="1"/>
  <c r="N1814" i="1"/>
  <c r="N1804" i="1"/>
  <c r="N1780" i="1"/>
  <c r="P1766" i="1"/>
  <c r="P1762" i="1"/>
  <c r="N1756" i="1"/>
  <c r="N1733" i="1"/>
  <c r="N1724" i="1"/>
  <c r="N1708" i="1"/>
  <c r="N1701" i="1"/>
  <c r="N168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61" i="1"/>
  <c r="K1662" i="1"/>
  <c r="K1663" i="1"/>
  <c r="K1664" i="1"/>
  <c r="K1638" i="1"/>
  <c r="K1617" i="1" l="1"/>
  <c r="K1616" i="1"/>
  <c r="K1615" i="1"/>
  <c r="K1614" i="1"/>
  <c r="K1611" i="1"/>
  <c r="K1627" i="1"/>
  <c r="K1629" i="1"/>
  <c r="K1610" i="1"/>
  <c r="K1600" i="1"/>
  <c r="K1599" i="1"/>
  <c r="K1598" i="1"/>
  <c r="K1597" i="1"/>
  <c r="K1608" i="1" l="1"/>
  <c r="K1607" i="1"/>
  <c r="K1606" i="1"/>
  <c r="K1605" i="1"/>
  <c r="K1604" i="1"/>
  <c r="K1603" i="1"/>
  <c r="K1602" i="1"/>
  <c r="K1601" i="1"/>
  <c r="K1635" i="1"/>
  <c r="K1634" i="1"/>
  <c r="K1633" i="1"/>
  <c r="K1632" i="1"/>
  <c r="K1596" i="1"/>
  <c r="K1595" i="1"/>
  <c r="K1594" i="1"/>
  <c r="K1593" i="1"/>
  <c r="K1590" i="1"/>
  <c r="K1589" i="1"/>
  <c r="K1588" i="1"/>
  <c r="K1587" i="1"/>
  <c r="K1584" i="1"/>
  <c r="K1583" i="1"/>
  <c r="K1582" i="1"/>
  <c r="K1581" i="1"/>
  <c r="K1580" i="1"/>
  <c r="K1579" i="1"/>
  <c r="K1576" i="1"/>
  <c r="K1609" i="1"/>
  <c r="N1594" i="1" l="1"/>
  <c r="N1595" i="1"/>
  <c r="N1596" i="1"/>
  <c r="N1597" i="1"/>
  <c r="N1598" i="1"/>
  <c r="N1599" i="1"/>
  <c r="N1600" i="1"/>
  <c r="N1632" i="1"/>
  <c r="N1633" i="1"/>
  <c r="N1634" i="1"/>
  <c r="N1635" i="1"/>
  <c r="N1601" i="1"/>
  <c r="N1602" i="1"/>
  <c r="N1603" i="1"/>
  <c r="N1604" i="1"/>
  <c r="N1605" i="1"/>
  <c r="N1606" i="1"/>
  <c r="N1607" i="1"/>
  <c r="N1608" i="1"/>
  <c r="N1609" i="1"/>
  <c r="N1610" i="1"/>
  <c r="N1629" i="1"/>
  <c r="N1630" i="1"/>
  <c r="N1627" i="1"/>
  <c r="N1611" i="1"/>
  <c r="N1612" i="1"/>
  <c r="N1613" i="1"/>
  <c r="N1614" i="1"/>
  <c r="N1615" i="1"/>
  <c r="N1616" i="1"/>
  <c r="N1617" i="1"/>
  <c r="N1631" i="1"/>
  <c r="N1638" i="1"/>
  <c r="N1618" i="1"/>
  <c r="N1619" i="1"/>
  <c r="N1620" i="1"/>
  <c r="N1621" i="1"/>
  <c r="N1622" i="1"/>
  <c r="N1623" i="1"/>
  <c r="N1624" i="1"/>
  <c r="N1625" i="1"/>
  <c r="N1626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61" i="1"/>
  <c r="N1662" i="1"/>
  <c r="N1663" i="1"/>
  <c r="N1664" i="1"/>
  <c r="N1593" i="1"/>
  <c r="N1588" i="1"/>
  <c r="N1589" i="1"/>
  <c r="N1590" i="1"/>
  <c r="N1587" i="1"/>
  <c r="N1580" i="1"/>
  <c r="N1581" i="1"/>
  <c r="N1582" i="1"/>
  <c r="N1583" i="1"/>
  <c r="N1584" i="1"/>
  <c r="N1579" i="1"/>
  <c r="N1673" i="1" l="1"/>
  <c r="N1659" i="1"/>
  <c r="N1636" i="1"/>
  <c r="N1591" i="1"/>
  <c r="N1585" i="1" l="1"/>
  <c r="N1545" i="1" l="1"/>
  <c r="K1545" i="1"/>
  <c r="N1538" i="1"/>
  <c r="K1538" i="1"/>
  <c r="K1536" i="1"/>
  <c r="N1536" i="1"/>
  <c r="K1493" i="1" l="1"/>
  <c r="N1493" i="1"/>
  <c r="N1413" i="1" l="1"/>
  <c r="K1413" i="1"/>
  <c r="K1370" i="1" l="1"/>
  <c r="K1364" i="1" l="1"/>
  <c r="K1352" i="1" l="1"/>
  <c r="N1352" i="1"/>
  <c r="K1353" i="1"/>
  <c r="N1353" i="1"/>
  <c r="K1356" i="1"/>
  <c r="N1356" i="1"/>
  <c r="K1357" i="1"/>
  <c r="N1357" i="1"/>
  <c r="N1343" i="1" l="1"/>
  <c r="K1343" i="1"/>
  <c r="K1349" i="1" l="1"/>
  <c r="N1349" i="1"/>
  <c r="N1342" i="1" l="1"/>
  <c r="K1342" i="1"/>
  <c r="N1326" i="1" l="1"/>
  <c r="K1326" i="1"/>
  <c r="N1325" i="1"/>
  <c r="K1325" i="1"/>
  <c r="N1324" i="1"/>
  <c r="K1324" i="1"/>
  <c r="N1323" i="1"/>
  <c r="K1323" i="1"/>
  <c r="K1320" i="1" l="1"/>
  <c r="J1314" i="1" l="1"/>
  <c r="J1289" i="1" l="1"/>
  <c r="N1274" i="1" l="1"/>
  <c r="K1215" i="1" l="1"/>
  <c r="N1215" i="1"/>
  <c r="N1216" i="1" l="1"/>
  <c r="K1216" i="1"/>
  <c r="N1203" i="1"/>
  <c r="K1203" i="1"/>
  <c r="N1202" i="1" l="1"/>
  <c r="K1202" i="1"/>
  <c r="N1201" i="1"/>
  <c r="K1201" i="1"/>
  <c r="N1200" i="1"/>
  <c r="K1200" i="1"/>
  <c r="K1196" i="1" l="1"/>
  <c r="K1179" i="1" l="1"/>
  <c r="J1167" i="1" l="1"/>
  <c r="J1144" i="1" l="1"/>
  <c r="N1128" i="1" l="1"/>
  <c r="N1127" i="1"/>
  <c r="N1142" i="1"/>
  <c r="K1142" i="1"/>
  <c r="N1138" i="1" l="1"/>
  <c r="J1106" i="1"/>
  <c r="J1087" i="1" l="1"/>
  <c r="J1084" i="1" l="1"/>
  <c r="J1082" i="1"/>
  <c r="J1077" i="1" l="1"/>
  <c r="J1056" i="1" l="1"/>
  <c r="J1053" i="1" l="1"/>
  <c r="J1051" i="1" l="1"/>
  <c r="J1005" i="1" l="1"/>
  <c r="N1001" i="1" l="1"/>
  <c r="J999" i="1" l="1"/>
  <c r="J945" i="1" l="1"/>
  <c r="K945" i="1" s="1"/>
  <c r="N896" i="1" l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N889" i="1" l="1"/>
  <c r="N846" i="1" l="1"/>
  <c r="N843" i="1" l="1"/>
  <c r="K843" i="1"/>
  <c r="N832" i="1" l="1"/>
  <c r="K832" i="1"/>
  <c r="N831" i="1"/>
  <c r="K831" i="1"/>
  <c r="N830" i="1"/>
  <c r="K830" i="1"/>
  <c r="N833" i="1"/>
  <c r="K833" i="1"/>
  <c r="K877" i="1" l="1"/>
  <c r="N877" i="1"/>
  <c r="K878" i="1"/>
  <c r="N878" i="1"/>
  <c r="K894" i="1"/>
  <c r="N894" i="1"/>
  <c r="K881" i="1"/>
  <c r="N881" i="1"/>
  <c r="K882" i="1"/>
  <c r="N882" i="1"/>
  <c r="K883" i="1"/>
  <c r="N883" i="1"/>
  <c r="K884" i="1"/>
  <c r="N884" i="1"/>
  <c r="K885" i="1"/>
  <c r="N885" i="1"/>
  <c r="K886" i="1"/>
  <c r="N886" i="1"/>
  <c r="K887" i="1"/>
  <c r="N887" i="1"/>
  <c r="K888" i="1"/>
  <c r="N888" i="1"/>
  <c r="K889" i="1"/>
  <c r="K890" i="1"/>
  <c r="N890" i="1"/>
  <c r="K912" i="1"/>
  <c r="N912" i="1"/>
  <c r="K913" i="1"/>
  <c r="N913" i="1"/>
  <c r="K914" i="1"/>
  <c r="N914" i="1"/>
  <c r="K915" i="1"/>
  <c r="N915" i="1"/>
  <c r="K916" i="1"/>
  <c r="N916" i="1"/>
  <c r="K917" i="1"/>
  <c r="N917" i="1"/>
  <c r="K918" i="1"/>
  <c r="N918" i="1"/>
  <c r="K919" i="1"/>
  <c r="N919" i="1"/>
  <c r="K920" i="1"/>
  <c r="N920" i="1"/>
  <c r="K921" i="1"/>
  <c r="N921" i="1"/>
  <c r="K922" i="1"/>
  <c r="N922" i="1"/>
  <c r="K923" i="1"/>
  <c r="N923" i="1"/>
  <c r="K924" i="1"/>
  <c r="N924" i="1"/>
  <c r="K925" i="1"/>
  <c r="N925" i="1"/>
  <c r="K926" i="1"/>
  <c r="N926" i="1"/>
  <c r="K927" i="1"/>
  <c r="N927" i="1"/>
  <c r="K928" i="1"/>
  <c r="N928" i="1"/>
  <c r="K929" i="1"/>
  <c r="N929" i="1"/>
  <c r="K930" i="1"/>
  <c r="N930" i="1"/>
  <c r="N931" i="1"/>
  <c r="K934" i="1"/>
  <c r="K935" i="1"/>
  <c r="N935" i="1"/>
  <c r="K936" i="1"/>
  <c r="N936" i="1"/>
  <c r="K937" i="1"/>
  <c r="N937" i="1"/>
  <c r="K938" i="1"/>
  <c r="N938" i="1"/>
  <c r="K939" i="1"/>
  <c r="N939" i="1"/>
  <c r="K940" i="1"/>
  <c r="N940" i="1"/>
  <c r="K941" i="1"/>
  <c r="N941" i="1"/>
  <c r="K942" i="1"/>
  <c r="N942" i="1"/>
  <c r="K943" i="1"/>
  <c r="N943" i="1"/>
  <c r="K944" i="1"/>
  <c r="N944" i="1"/>
  <c r="N945" i="1"/>
  <c r="K946" i="1"/>
  <c r="N946" i="1"/>
  <c r="K947" i="1"/>
  <c r="N947" i="1"/>
  <c r="K948" i="1"/>
  <c r="N948" i="1"/>
  <c r="K949" i="1"/>
  <c r="N949" i="1"/>
  <c r="K950" i="1"/>
  <c r="N950" i="1"/>
  <c r="K951" i="1"/>
  <c r="N951" i="1"/>
  <c r="K952" i="1"/>
  <c r="N952" i="1"/>
  <c r="K953" i="1"/>
  <c r="N953" i="1"/>
  <c r="K956" i="1"/>
  <c r="N956" i="1"/>
  <c r="K957" i="1"/>
  <c r="N957" i="1"/>
  <c r="K958" i="1"/>
  <c r="N958" i="1"/>
  <c r="K959" i="1"/>
  <c r="N959" i="1"/>
  <c r="K960" i="1"/>
  <c r="N960" i="1"/>
  <c r="K961" i="1"/>
  <c r="N961" i="1"/>
  <c r="K962" i="1"/>
  <c r="N962" i="1"/>
  <c r="K966" i="1"/>
  <c r="N966" i="1"/>
  <c r="K967" i="1"/>
  <c r="N967" i="1"/>
  <c r="K968" i="1"/>
  <c r="N968" i="1"/>
  <c r="K969" i="1"/>
  <c r="N969" i="1"/>
  <c r="K970" i="1"/>
  <c r="N970" i="1"/>
  <c r="K971" i="1"/>
  <c r="N971" i="1"/>
  <c r="K972" i="1"/>
  <c r="N972" i="1"/>
  <c r="K973" i="1"/>
  <c r="N973" i="1"/>
  <c r="K974" i="1"/>
  <c r="N974" i="1"/>
  <c r="K975" i="1"/>
  <c r="N975" i="1"/>
  <c r="K976" i="1"/>
  <c r="N976" i="1"/>
  <c r="K977" i="1"/>
  <c r="N977" i="1"/>
  <c r="K978" i="1"/>
  <c r="N978" i="1"/>
  <c r="K979" i="1"/>
  <c r="N979" i="1"/>
  <c r="K980" i="1"/>
  <c r="N980" i="1"/>
  <c r="K981" i="1"/>
  <c r="N981" i="1"/>
  <c r="K984" i="1"/>
  <c r="N984" i="1"/>
  <c r="K985" i="1"/>
  <c r="N985" i="1"/>
  <c r="K986" i="1"/>
  <c r="N986" i="1"/>
  <c r="K1036" i="1"/>
  <c r="K987" i="1"/>
  <c r="N987" i="1"/>
  <c r="K988" i="1"/>
  <c r="N988" i="1"/>
  <c r="K989" i="1"/>
  <c r="N989" i="1"/>
  <c r="K990" i="1"/>
  <c r="N990" i="1"/>
  <c r="K991" i="1"/>
  <c r="N991" i="1"/>
  <c r="K994" i="1"/>
  <c r="N994" i="1"/>
  <c r="K1004" i="1"/>
  <c r="N1004" i="1"/>
  <c r="K995" i="1"/>
  <c r="N995" i="1"/>
  <c r="K996" i="1"/>
  <c r="N996" i="1"/>
  <c r="K997" i="1"/>
  <c r="N997" i="1"/>
  <c r="K998" i="1"/>
  <c r="N998" i="1"/>
  <c r="K999" i="1"/>
  <c r="N999" i="1"/>
  <c r="K1000" i="1"/>
  <c r="N1000" i="1"/>
  <c r="K1001" i="1"/>
  <c r="K1005" i="1"/>
  <c r="N1005" i="1"/>
  <c r="K1006" i="1"/>
  <c r="N1006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6" i="1"/>
  <c r="N1016" i="1"/>
  <c r="K1017" i="1"/>
  <c r="N1017" i="1"/>
  <c r="K1018" i="1"/>
  <c r="N1018" i="1"/>
  <c r="K1021" i="1"/>
  <c r="N1021" i="1"/>
  <c r="K1022" i="1"/>
  <c r="N1022" i="1"/>
  <c r="K1023" i="1"/>
  <c r="N1023" i="1"/>
  <c r="K1024" i="1"/>
  <c r="N1024" i="1"/>
  <c r="K1025" i="1"/>
  <c r="N1025" i="1"/>
  <c r="K1065" i="1"/>
  <c r="N1065" i="1"/>
  <c r="K1066" i="1"/>
  <c r="N1066" i="1"/>
  <c r="K1067" i="1"/>
  <c r="N1067" i="1"/>
  <c r="K1060" i="1"/>
  <c r="N1060" i="1"/>
  <c r="K1026" i="1"/>
  <c r="N1026" i="1"/>
  <c r="K1027" i="1"/>
  <c r="N1027" i="1"/>
  <c r="K1028" i="1"/>
  <c r="N1028" i="1"/>
  <c r="K1029" i="1"/>
  <c r="N1029" i="1"/>
  <c r="K1030" i="1"/>
  <c r="N1030" i="1"/>
  <c r="K1031" i="1"/>
  <c r="N1031" i="1"/>
  <c r="K1032" i="1"/>
  <c r="N1032" i="1"/>
  <c r="K1033" i="1"/>
  <c r="N1033" i="1"/>
  <c r="K1061" i="1"/>
  <c r="N1061" i="1"/>
  <c r="K1064" i="1"/>
  <c r="N1064" i="1"/>
  <c r="K1039" i="1"/>
  <c r="N1039" i="1"/>
  <c r="K1040" i="1"/>
  <c r="N1040" i="1"/>
  <c r="K1041" i="1"/>
  <c r="N1041" i="1"/>
  <c r="K1042" i="1"/>
  <c r="N1042" i="1"/>
  <c r="K1081" i="1"/>
  <c r="N1081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0" i="1"/>
  <c r="N1050" i="1"/>
  <c r="K1051" i="1"/>
  <c r="N1051" i="1"/>
  <c r="K1052" i="1"/>
  <c r="N1052" i="1"/>
  <c r="K1053" i="1"/>
  <c r="N1053" i="1"/>
  <c r="K1054" i="1"/>
  <c r="N1054" i="1"/>
  <c r="K1055" i="1"/>
  <c r="N1055" i="1"/>
  <c r="K1056" i="1"/>
  <c r="N1056" i="1"/>
  <c r="K1057" i="1"/>
  <c r="N1057" i="1"/>
  <c r="K1063" i="1"/>
  <c r="N1063" i="1"/>
  <c r="K1062" i="1"/>
  <c r="N1062" i="1"/>
  <c r="K1068" i="1"/>
  <c r="N1068" i="1"/>
  <c r="K1069" i="1"/>
  <c r="N1069" i="1"/>
  <c r="K1075" i="1"/>
  <c r="N1075" i="1"/>
  <c r="K1076" i="1"/>
  <c r="N1076" i="1"/>
  <c r="K1077" i="1"/>
  <c r="N1077" i="1"/>
  <c r="K1078" i="1"/>
  <c r="N1078" i="1"/>
  <c r="K1082" i="1"/>
  <c r="N1082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0" i="1"/>
  <c r="N1090" i="1"/>
  <c r="K1091" i="1"/>
  <c r="N1091" i="1"/>
  <c r="K1092" i="1"/>
  <c r="N1092" i="1"/>
  <c r="K1100" i="1"/>
  <c r="N1100" i="1"/>
  <c r="K1094" i="1"/>
  <c r="N1094" i="1"/>
  <c r="K1095" i="1"/>
  <c r="N1095" i="1"/>
  <c r="K1096" i="1"/>
  <c r="N1096" i="1"/>
  <c r="K1099" i="1"/>
  <c r="N1099" i="1"/>
  <c r="K1101" i="1"/>
  <c r="N1101" i="1"/>
  <c r="K1104" i="1"/>
  <c r="N1104" i="1"/>
  <c r="K1105" i="1"/>
  <c r="N1105" i="1"/>
  <c r="K1106" i="1"/>
  <c r="N1106" i="1"/>
  <c r="K1107" i="1"/>
  <c r="N1107" i="1"/>
  <c r="K1108" i="1"/>
  <c r="N1108" i="1"/>
  <c r="K1112" i="1"/>
  <c r="N1112" i="1"/>
  <c r="K1114" i="1"/>
  <c r="N1114" i="1"/>
  <c r="K1115" i="1"/>
  <c r="N1115" i="1"/>
  <c r="K1116" i="1"/>
  <c r="N1116" i="1"/>
  <c r="K1117" i="1"/>
  <c r="N1117" i="1"/>
  <c r="K1118" i="1"/>
  <c r="N1118" i="1"/>
  <c r="K1119" i="1"/>
  <c r="N1119" i="1"/>
  <c r="K1120" i="1"/>
  <c r="N1120" i="1"/>
  <c r="K1143" i="1"/>
  <c r="N1143" i="1"/>
  <c r="K1144" i="1"/>
  <c r="N1144" i="1"/>
  <c r="K1145" i="1"/>
  <c r="N1145" i="1"/>
  <c r="K1146" i="1"/>
  <c r="N1146" i="1"/>
  <c r="K1147" i="1"/>
  <c r="N1147" i="1"/>
  <c r="K1148" i="1"/>
  <c r="N1148" i="1"/>
  <c r="K1151" i="1"/>
  <c r="N1151" i="1"/>
  <c r="K1152" i="1"/>
  <c r="N1152" i="1"/>
  <c r="K1153" i="1"/>
  <c r="N1153" i="1"/>
  <c r="K1154" i="1"/>
  <c r="N1154" i="1"/>
  <c r="K1155" i="1"/>
  <c r="N1155" i="1"/>
  <c r="K1160" i="1"/>
  <c r="N1160" i="1"/>
  <c r="K1161" i="1"/>
  <c r="N1161" i="1"/>
  <c r="K1158" i="1"/>
  <c r="N1158" i="1"/>
  <c r="K1159" i="1"/>
  <c r="N1159" i="1"/>
  <c r="K1162" i="1"/>
  <c r="N1162" i="1"/>
  <c r="K1163" i="1"/>
  <c r="N1163" i="1"/>
  <c r="K1164" i="1"/>
  <c r="K1167" i="1"/>
  <c r="N1167" i="1"/>
  <c r="K1168" i="1"/>
  <c r="N1168" i="1"/>
  <c r="K1169" i="1"/>
  <c r="N1169" i="1"/>
  <c r="K1170" i="1"/>
  <c r="N1170" i="1"/>
  <c r="K1171" i="1"/>
  <c r="N1171" i="1"/>
  <c r="K1172" i="1"/>
  <c r="N1172" i="1"/>
  <c r="K1173" i="1"/>
  <c r="N1173" i="1"/>
  <c r="K1174" i="1"/>
  <c r="N1174" i="1"/>
  <c r="K1175" i="1"/>
  <c r="N1175" i="1"/>
  <c r="K1176" i="1"/>
  <c r="N1176" i="1"/>
  <c r="K1177" i="1"/>
  <c r="N1177" i="1"/>
  <c r="K1178" i="1"/>
  <c r="N1178" i="1"/>
  <c r="N1179" i="1"/>
  <c r="K1180" i="1"/>
  <c r="N1180" i="1"/>
  <c r="K1181" i="1"/>
  <c r="N1181" i="1"/>
  <c r="K1182" i="1"/>
  <c r="N1182" i="1"/>
  <c r="K1183" i="1"/>
  <c r="N1183" i="1"/>
  <c r="K1184" i="1"/>
  <c r="N1184" i="1"/>
  <c r="K1185" i="1"/>
  <c r="N1185" i="1"/>
  <c r="K1186" i="1"/>
  <c r="N1186" i="1"/>
  <c r="K1190" i="1"/>
  <c r="N1190" i="1"/>
  <c r="K1191" i="1"/>
  <c r="N1191" i="1"/>
  <c r="K1192" i="1"/>
  <c r="N1192" i="1"/>
  <c r="K1193" i="1"/>
  <c r="N1193" i="1"/>
  <c r="K1194" i="1"/>
  <c r="N1194" i="1"/>
  <c r="K1195" i="1"/>
  <c r="N1195" i="1"/>
  <c r="N1196" i="1"/>
  <c r="K1197" i="1"/>
  <c r="N1197" i="1"/>
  <c r="K1217" i="1"/>
  <c r="N1217" i="1"/>
  <c r="K1218" i="1"/>
  <c r="N1218" i="1"/>
  <c r="K1219" i="1"/>
  <c r="N1219" i="1"/>
  <c r="K1220" i="1"/>
  <c r="N1220" i="1"/>
  <c r="K1204" i="1"/>
  <c r="N1204" i="1"/>
  <c r="K1205" i="1"/>
  <c r="N1205" i="1"/>
  <c r="K1206" i="1"/>
  <c r="N1206" i="1"/>
  <c r="K1207" i="1"/>
  <c r="N1207" i="1"/>
  <c r="K1208" i="1"/>
  <c r="N1208" i="1"/>
  <c r="K1221" i="1"/>
  <c r="N1221" i="1"/>
  <c r="K1222" i="1"/>
  <c r="N1222" i="1"/>
  <c r="K1209" i="1"/>
  <c r="N1209" i="1"/>
  <c r="K1210" i="1"/>
  <c r="N1210" i="1"/>
  <c r="K1211" i="1"/>
  <c r="N1211" i="1"/>
  <c r="K1212" i="1"/>
  <c r="N1212" i="1"/>
  <c r="K1223" i="1"/>
  <c r="N1223" i="1"/>
  <c r="K1224" i="1"/>
  <c r="N1224" i="1"/>
  <c r="K1225" i="1"/>
  <c r="N1225" i="1"/>
  <c r="K1228" i="1"/>
  <c r="N1228" i="1"/>
  <c r="K1242" i="1"/>
  <c r="N1242" i="1"/>
  <c r="K1243" i="1"/>
  <c r="N1243" i="1"/>
  <c r="K1229" i="1"/>
  <c r="N1229" i="1"/>
  <c r="K1230" i="1"/>
  <c r="N1230" i="1"/>
  <c r="K1231" i="1"/>
  <c r="N1231" i="1"/>
  <c r="K1232" i="1"/>
  <c r="N1232" i="1"/>
  <c r="K1233" i="1"/>
  <c r="N1233" i="1"/>
  <c r="K1234" i="1"/>
  <c r="N1234" i="1"/>
  <c r="K1235" i="1"/>
  <c r="N1235" i="1"/>
  <c r="K1236" i="1"/>
  <c r="N1236" i="1"/>
  <c r="K1237" i="1"/>
  <c r="N1237" i="1"/>
  <c r="K1238" i="1"/>
  <c r="N1238" i="1"/>
  <c r="K1239" i="1"/>
  <c r="N1239" i="1"/>
  <c r="K1244" i="1"/>
  <c r="N1244" i="1"/>
  <c r="K1245" i="1"/>
  <c r="N1245" i="1"/>
  <c r="K1246" i="1"/>
  <c r="N1246" i="1"/>
  <c r="K1247" i="1"/>
  <c r="N1247" i="1"/>
  <c r="K1248" i="1"/>
  <c r="N1248" i="1"/>
  <c r="K1249" i="1"/>
  <c r="N1249" i="1"/>
  <c r="K1250" i="1"/>
  <c r="N1250" i="1"/>
  <c r="K1251" i="1"/>
  <c r="N1251" i="1"/>
  <c r="K1252" i="1"/>
  <c r="N1252" i="1"/>
  <c r="K1253" i="1"/>
  <c r="N1253" i="1"/>
  <c r="K1256" i="1"/>
  <c r="N1256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N1266" i="1"/>
  <c r="K1267" i="1"/>
  <c r="N1267" i="1"/>
  <c r="K1268" i="1"/>
  <c r="N1268" i="1"/>
  <c r="K1271" i="1"/>
  <c r="N1271" i="1"/>
  <c r="K1272" i="1"/>
  <c r="N1272" i="1"/>
  <c r="K1273" i="1"/>
  <c r="N1273" i="1"/>
  <c r="K1274" i="1"/>
  <c r="K1275" i="1"/>
  <c r="N1275" i="1"/>
  <c r="K1276" i="1"/>
  <c r="N1276" i="1"/>
  <c r="K1277" i="1"/>
  <c r="N1277" i="1"/>
  <c r="K1278" i="1"/>
  <c r="N1278" i="1"/>
  <c r="K1279" i="1"/>
  <c r="N1279" i="1"/>
  <c r="K1280" i="1"/>
  <c r="N1280" i="1"/>
  <c r="K1281" i="1"/>
  <c r="N1281" i="1"/>
  <c r="K1282" i="1"/>
  <c r="N1282" i="1"/>
  <c r="K1283" i="1"/>
  <c r="N1283" i="1"/>
  <c r="K1284" i="1"/>
  <c r="N1284" i="1"/>
  <c r="K1287" i="1"/>
  <c r="N1287" i="1"/>
  <c r="K1288" i="1"/>
  <c r="N1288" i="1"/>
  <c r="K1309" i="1"/>
  <c r="N1309" i="1"/>
  <c r="K1310" i="1"/>
  <c r="N1310" i="1"/>
  <c r="K1311" i="1"/>
  <c r="N1311" i="1"/>
  <c r="K1289" i="1"/>
  <c r="N1289" i="1"/>
  <c r="K1290" i="1"/>
  <c r="N1290" i="1"/>
  <c r="K1291" i="1"/>
  <c r="N1291" i="1"/>
  <c r="K1294" i="1"/>
  <c r="N1294" i="1"/>
  <c r="K1314" i="1"/>
  <c r="N1314" i="1"/>
  <c r="K1315" i="1"/>
  <c r="N1315" i="1"/>
  <c r="K1295" i="1"/>
  <c r="N1295" i="1"/>
  <c r="K1296" i="1"/>
  <c r="N1296" i="1"/>
  <c r="K1297" i="1"/>
  <c r="N1297" i="1"/>
  <c r="K1298" i="1"/>
  <c r="N1298" i="1"/>
  <c r="K1299" i="1"/>
  <c r="N1299" i="1"/>
  <c r="K1300" i="1"/>
  <c r="N1300" i="1"/>
  <c r="K1301" i="1"/>
  <c r="N1301" i="1"/>
  <c r="K1302" i="1"/>
  <c r="N1302" i="1"/>
  <c r="K1303" i="1"/>
  <c r="N1303" i="1"/>
  <c r="K1304" i="1"/>
  <c r="N1304" i="1"/>
  <c r="K1305" i="1"/>
  <c r="N1305" i="1"/>
  <c r="K1306" i="1"/>
  <c r="N1306" i="1"/>
  <c r="K1307" i="1"/>
  <c r="N1307" i="1"/>
  <c r="K1308" i="1"/>
  <c r="N1308" i="1"/>
  <c r="K1316" i="1"/>
  <c r="N1316" i="1"/>
  <c r="K1317" i="1"/>
  <c r="N1317" i="1"/>
  <c r="K1318" i="1"/>
  <c r="N1318" i="1"/>
  <c r="K1319" i="1"/>
  <c r="N1319" i="1"/>
  <c r="N1320" i="1"/>
  <c r="K1327" i="1"/>
  <c r="N1327" i="1"/>
  <c r="K1344" i="1"/>
  <c r="N1344" i="1"/>
  <c r="K1329" i="1"/>
  <c r="N1329" i="1"/>
  <c r="K1330" i="1"/>
  <c r="N1330" i="1"/>
  <c r="K1331" i="1"/>
  <c r="N1331" i="1"/>
  <c r="K1332" i="1"/>
  <c r="N1332" i="1"/>
  <c r="K1333" i="1"/>
  <c r="N1333" i="1"/>
  <c r="K1345" i="1"/>
  <c r="N1345" i="1"/>
  <c r="K1336" i="1"/>
  <c r="N1336" i="1"/>
  <c r="K1337" i="1"/>
  <c r="N1337" i="1"/>
  <c r="K1338" i="1"/>
  <c r="N1338" i="1"/>
  <c r="K1339" i="1"/>
  <c r="N1339" i="1"/>
  <c r="K1346" i="1"/>
  <c r="N1346" i="1"/>
  <c r="K1347" i="1"/>
  <c r="N1347" i="1"/>
  <c r="K1348" i="1"/>
  <c r="N1348" i="1"/>
  <c r="K1354" i="1"/>
  <c r="N1354" i="1"/>
  <c r="K1380" i="1"/>
  <c r="N1380" i="1"/>
  <c r="K1355" i="1"/>
  <c r="N1355" i="1"/>
  <c r="K1358" i="1"/>
  <c r="N1358" i="1"/>
  <c r="K1359" i="1"/>
  <c r="N1359" i="1"/>
  <c r="K1360" i="1"/>
  <c r="N1360" i="1"/>
  <c r="K1361" i="1"/>
  <c r="N1361" i="1"/>
  <c r="K1362" i="1"/>
  <c r="N1362" i="1"/>
  <c r="K1363" i="1"/>
  <c r="N1363" i="1"/>
  <c r="N1364" i="1"/>
  <c r="K1365" i="1"/>
  <c r="N1365" i="1"/>
  <c r="K1366" i="1"/>
  <c r="N1366" i="1"/>
  <c r="K1367" i="1"/>
  <c r="N1367" i="1"/>
  <c r="K1368" i="1"/>
  <c r="N1368" i="1"/>
  <c r="K1369" i="1"/>
  <c r="N1369" i="1"/>
  <c r="N1370" i="1"/>
  <c r="K1371" i="1"/>
  <c r="N1371" i="1"/>
  <c r="K1372" i="1"/>
  <c r="N1372" i="1"/>
  <c r="K1375" i="1"/>
  <c r="N1375" i="1"/>
  <c r="K1376" i="1"/>
  <c r="N1376" i="1"/>
  <c r="K1377" i="1"/>
  <c r="N1377" i="1"/>
  <c r="K1382" i="1"/>
  <c r="N1382" i="1"/>
  <c r="K1383" i="1"/>
  <c r="N1383" i="1"/>
  <c r="K1384" i="1"/>
  <c r="N1384" i="1"/>
  <c r="K1385" i="1"/>
  <c r="N1385" i="1"/>
  <c r="K1386" i="1"/>
  <c r="N1386" i="1"/>
  <c r="K1387" i="1"/>
  <c r="N1387" i="1"/>
  <c r="K1388" i="1"/>
  <c r="N1388" i="1"/>
  <c r="K1389" i="1"/>
  <c r="N1389" i="1"/>
  <c r="K1390" i="1"/>
  <c r="N1390" i="1"/>
  <c r="K1391" i="1"/>
  <c r="N1391" i="1"/>
  <c r="K1392" i="1"/>
  <c r="N1392" i="1"/>
  <c r="K1395" i="1"/>
  <c r="N1395" i="1"/>
  <c r="K1396" i="1"/>
  <c r="N1396" i="1"/>
  <c r="K1397" i="1"/>
  <c r="N1397" i="1"/>
  <c r="K1398" i="1"/>
  <c r="N1398" i="1"/>
  <c r="K1399" i="1"/>
  <c r="N1399" i="1"/>
  <c r="K1400" i="1"/>
  <c r="N1400" i="1"/>
  <c r="K1401" i="1"/>
  <c r="N1401" i="1"/>
  <c r="K1402" i="1"/>
  <c r="N1402" i="1"/>
  <c r="K1403" i="1"/>
  <c r="N1403" i="1"/>
  <c r="K1406" i="1"/>
  <c r="N1406" i="1"/>
  <c r="K1407" i="1"/>
  <c r="N1407" i="1"/>
  <c r="K1408" i="1"/>
  <c r="N1408" i="1"/>
  <c r="K1409" i="1"/>
  <c r="N1409" i="1"/>
  <c r="K1410" i="1"/>
  <c r="N1410" i="1"/>
  <c r="K1414" i="1"/>
  <c r="N1414" i="1"/>
  <c r="K1415" i="1"/>
  <c r="N1415" i="1"/>
  <c r="K1418" i="1"/>
  <c r="N1418" i="1"/>
  <c r="K1419" i="1"/>
  <c r="N1419" i="1"/>
  <c r="K1420" i="1"/>
  <c r="N1420" i="1"/>
  <c r="K1421" i="1"/>
  <c r="N1421" i="1"/>
  <c r="K1424" i="1"/>
  <c r="N1424" i="1"/>
  <c r="K1425" i="1"/>
  <c r="N1425" i="1"/>
  <c r="K1426" i="1"/>
  <c r="N1426" i="1"/>
  <c r="K1427" i="1"/>
  <c r="N1427" i="1"/>
  <c r="K1428" i="1"/>
  <c r="N1428" i="1"/>
  <c r="K1429" i="1"/>
  <c r="N1429" i="1"/>
  <c r="K1430" i="1"/>
  <c r="N1430" i="1"/>
  <c r="K1431" i="1"/>
  <c r="N1431" i="1"/>
  <c r="K1434" i="1"/>
  <c r="N1434" i="1"/>
  <c r="K1435" i="1"/>
  <c r="N1435" i="1"/>
  <c r="K1436" i="1"/>
  <c r="N1436" i="1"/>
  <c r="K1437" i="1"/>
  <c r="N1437" i="1"/>
  <c r="K1438" i="1"/>
  <c r="N1438" i="1"/>
  <c r="K1441" i="1"/>
  <c r="N1441" i="1"/>
  <c r="K1442" i="1"/>
  <c r="N1442" i="1"/>
  <c r="K1443" i="1"/>
  <c r="N1443" i="1"/>
  <c r="K1444" i="1"/>
  <c r="N1444" i="1"/>
  <c r="K1445" i="1"/>
  <c r="N1445" i="1"/>
  <c r="K1446" i="1"/>
  <c r="N1446" i="1"/>
  <c r="K1456" i="1"/>
  <c r="N1456" i="1"/>
  <c r="K1457" i="1"/>
  <c r="N1457" i="1"/>
  <c r="K1458" i="1"/>
  <c r="N1458" i="1"/>
  <c r="K1447" i="1"/>
  <c r="N1447" i="1"/>
  <c r="K1448" i="1"/>
  <c r="N1448" i="1"/>
  <c r="K1449" i="1"/>
  <c r="N1449" i="1"/>
  <c r="K1450" i="1"/>
  <c r="N1450" i="1"/>
  <c r="K1451" i="1"/>
  <c r="N1451" i="1"/>
  <c r="K1452" i="1"/>
  <c r="N1452" i="1"/>
  <c r="K1453" i="1"/>
  <c r="N1453" i="1"/>
  <c r="K1467" i="1"/>
  <c r="N1467" i="1"/>
  <c r="K1459" i="1"/>
  <c r="N1459" i="1"/>
  <c r="K1460" i="1"/>
  <c r="N1460" i="1"/>
  <c r="K1468" i="1"/>
  <c r="N1468" i="1"/>
  <c r="K1469" i="1"/>
  <c r="N1469" i="1"/>
  <c r="K1470" i="1"/>
  <c r="N1470" i="1"/>
  <c r="K1461" i="1"/>
  <c r="N1461" i="1"/>
  <c r="K1462" i="1"/>
  <c r="N1462" i="1"/>
  <c r="K1463" i="1"/>
  <c r="N1463" i="1"/>
  <c r="K1464" i="1"/>
  <c r="N1464" i="1"/>
  <c r="K1471" i="1"/>
  <c r="N1471" i="1"/>
  <c r="K1472" i="1"/>
  <c r="N1472" i="1"/>
  <c r="K1473" i="1"/>
  <c r="N1473" i="1"/>
  <c r="K1474" i="1"/>
  <c r="N1474" i="1"/>
  <c r="K1475" i="1"/>
  <c r="N1475" i="1"/>
  <c r="K1476" i="1"/>
  <c r="N1476" i="1"/>
  <c r="K1477" i="1"/>
  <c r="N1477" i="1"/>
  <c r="K1478" i="1"/>
  <c r="N1478" i="1"/>
  <c r="K1479" i="1"/>
  <c r="N1479" i="1"/>
  <c r="K1480" i="1"/>
  <c r="N1480" i="1"/>
  <c r="K1481" i="1"/>
  <c r="N1481" i="1"/>
  <c r="K1482" i="1"/>
  <c r="N1482" i="1"/>
  <c r="K1485" i="1"/>
  <c r="N1485" i="1"/>
  <c r="K1486" i="1"/>
  <c r="N1486" i="1"/>
  <c r="K1487" i="1"/>
  <c r="N1487" i="1"/>
  <c r="K1489" i="1"/>
  <c r="N1489" i="1"/>
  <c r="K1490" i="1"/>
  <c r="N1490" i="1"/>
  <c r="K1488" i="1"/>
  <c r="N1488" i="1"/>
  <c r="K1495" i="1"/>
  <c r="N1495" i="1"/>
  <c r="K1494" i="1"/>
  <c r="N1494" i="1"/>
  <c r="K1491" i="1"/>
  <c r="N1491" i="1"/>
  <c r="K1492" i="1"/>
  <c r="N1492" i="1"/>
  <c r="K1498" i="1"/>
  <c r="N1498" i="1"/>
  <c r="K1500" i="1"/>
  <c r="N1500" i="1"/>
  <c r="K1501" i="1"/>
  <c r="N1501" i="1"/>
  <c r="K1502" i="1"/>
  <c r="N1502" i="1"/>
  <c r="K1503" i="1"/>
  <c r="N1503" i="1"/>
  <c r="K1506" i="1"/>
  <c r="N1506" i="1"/>
  <c r="K1507" i="1"/>
  <c r="N1507" i="1"/>
  <c r="K1508" i="1"/>
  <c r="N1508" i="1"/>
  <c r="K1509" i="1"/>
  <c r="N1509" i="1"/>
  <c r="K1510" i="1"/>
  <c r="N1510" i="1"/>
  <c r="K1513" i="1"/>
  <c r="N1513" i="1"/>
  <c r="K1514" i="1"/>
  <c r="N1514" i="1"/>
  <c r="K1515" i="1"/>
  <c r="N1515" i="1"/>
  <c r="K1516" i="1"/>
  <c r="N1516" i="1"/>
  <c r="K1517" i="1"/>
  <c r="N1517" i="1"/>
  <c r="K1518" i="1"/>
  <c r="N1518" i="1"/>
  <c r="K1519" i="1"/>
  <c r="N1519" i="1"/>
  <c r="K1520" i="1"/>
  <c r="N1520" i="1"/>
  <c r="K1521" i="1"/>
  <c r="N1521" i="1"/>
  <c r="K1522" i="1"/>
  <c r="N1522" i="1"/>
  <c r="K1523" i="1"/>
  <c r="N1523" i="1"/>
  <c r="K1524" i="1"/>
  <c r="N1524" i="1"/>
  <c r="K1525" i="1"/>
  <c r="N1525" i="1"/>
  <c r="K1526" i="1"/>
  <c r="N1526" i="1"/>
  <c r="K1540" i="1"/>
  <c r="N1540" i="1"/>
  <c r="K1541" i="1"/>
  <c r="N1541" i="1"/>
  <c r="K1542" i="1"/>
  <c r="N1542" i="1"/>
  <c r="K1539" i="1"/>
  <c r="N1539" i="1"/>
  <c r="K1535" i="1"/>
  <c r="N1535" i="1"/>
  <c r="K1529" i="1"/>
  <c r="N1529" i="1"/>
  <c r="K1530" i="1"/>
  <c r="N1530" i="1"/>
  <c r="K1531" i="1"/>
  <c r="N1531" i="1"/>
  <c r="K1532" i="1"/>
  <c r="N1532" i="1"/>
  <c r="K1543" i="1"/>
  <c r="N1543" i="1"/>
  <c r="K1546" i="1"/>
  <c r="N1546" i="1"/>
  <c r="K1547" i="1"/>
  <c r="N1547" i="1"/>
  <c r="K1548" i="1"/>
  <c r="N1548" i="1"/>
  <c r="K1549" i="1"/>
  <c r="N1549" i="1"/>
  <c r="K1550" i="1"/>
  <c r="N1550" i="1"/>
  <c r="K1551" i="1"/>
  <c r="N1551" i="1"/>
  <c r="K1552" i="1"/>
  <c r="N1552" i="1"/>
  <c r="K1553" i="1"/>
  <c r="N1553" i="1"/>
  <c r="K1556" i="1"/>
  <c r="N1556" i="1"/>
  <c r="K1557" i="1"/>
  <c r="N1557" i="1"/>
  <c r="K1558" i="1"/>
  <c r="N1558" i="1"/>
  <c r="K1559" i="1"/>
  <c r="N1559" i="1"/>
  <c r="K1560" i="1"/>
  <c r="N1560" i="1"/>
  <c r="K1561" i="1"/>
  <c r="N1561" i="1"/>
  <c r="K1562" i="1"/>
  <c r="N1562" i="1"/>
  <c r="K1563" i="1"/>
  <c r="N1563" i="1"/>
  <c r="K1564" i="1"/>
  <c r="N1564" i="1"/>
  <c r="K1565" i="1"/>
  <c r="N1565" i="1"/>
  <c r="K1566" i="1"/>
  <c r="N1566" i="1"/>
  <c r="K1567" i="1"/>
  <c r="N1567" i="1"/>
  <c r="K1568" i="1"/>
  <c r="N1568" i="1"/>
  <c r="K1569" i="1"/>
  <c r="N1569" i="1"/>
  <c r="K1570" i="1"/>
  <c r="N1570" i="1"/>
  <c r="K1571" i="1"/>
  <c r="N1571" i="1"/>
  <c r="K1572" i="1"/>
  <c r="N1572" i="1"/>
  <c r="K1573" i="1"/>
  <c r="N1573" i="1"/>
  <c r="K1574" i="1"/>
  <c r="N1574" i="1"/>
  <c r="K1575" i="1"/>
  <c r="N1575" i="1"/>
  <c r="N1576" i="1"/>
  <c r="K815" i="1"/>
  <c r="N815" i="1"/>
  <c r="K816" i="1"/>
  <c r="N816" i="1"/>
  <c r="K817" i="1"/>
  <c r="N817" i="1"/>
  <c r="K818" i="1"/>
  <c r="N818" i="1"/>
  <c r="K819" i="1"/>
  <c r="N819" i="1"/>
  <c r="K820" i="1"/>
  <c r="N820" i="1"/>
  <c r="K821" i="1"/>
  <c r="N821" i="1"/>
  <c r="K822" i="1"/>
  <c r="N822" i="1"/>
  <c r="K823" i="1"/>
  <c r="N823" i="1"/>
  <c r="K824" i="1"/>
  <c r="N824" i="1"/>
  <c r="K825" i="1"/>
  <c r="N825" i="1"/>
  <c r="K826" i="1"/>
  <c r="N826" i="1"/>
  <c r="K827" i="1"/>
  <c r="N827" i="1"/>
  <c r="K835" i="1"/>
  <c r="N835" i="1"/>
  <c r="K836" i="1"/>
  <c r="N836" i="1"/>
  <c r="K837" i="1"/>
  <c r="N837" i="1"/>
  <c r="K838" i="1"/>
  <c r="N838" i="1"/>
  <c r="K839" i="1"/>
  <c r="N839" i="1"/>
  <c r="K840" i="1"/>
  <c r="N840" i="1"/>
  <c r="K844" i="1"/>
  <c r="N844" i="1"/>
  <c r="K845" i="1"/>
  <c r="N845" i="1"/>
  <c r="K846" i="1"/>
  <c r="K847" i="1"/>
  <c r="N847" i="1"/>
  <c r="K848" i="1"/>
  <c r="N848" i="1"/>
  <c r="K849" i="1"/>
  <c r="N849" i="1"/>
  <c r="K850" i="1"/>
  <c r="N850" i="1"/>
  <c r="K851" i="1"/>
  <c r="N851" i="1"/>
  <c r="K852" i="1"/>
  <c r="N852" i="1"/>
  <c r="K853" i="1"/>
  <c r="K854" i="1"/>
  <c r="N854" i="1"/>
  <c r="K855" i="1"/>
  <c r="N855" i="1"/>
  <c r="K856" i="1"/>
  <c r="N856" i="1"/>
  <c r="K857" i="1"/>
  <c r="N857" i="1"/>
  <c r="K858" i="1"/>
  <c r="N858" i="1"/>
  <c r="K859" i="1"/>
  <c r="N859" i="1"/>
  <c r="K860" i="1"/>
  <c r="N860" i="1"/>
  <c r="K965" i="1"/>
  <c r="N965" i="1"/>
  <c r="K895" i="1"/>
  <c r="N895" i="1"/>
  <c r="K863" i="1"/>
  <c r="N863" i="1"/>
  <c r="K864" i="1"/>
  <c r="N864" i="1"/>
  <c r="K865" i="1"/>
  <c r="N865" i="1"/>
  <c r="K866" i="1"/>
  <c r="N866" i="1"/>
  <c r="K867" i="1"/>
  <c r="N867" i="1"/>
  <c r="K868" i="1"/>
  <c r="N868" i="1"/>
  <c r="K869" i="1"/>
  <c r="N869" i="1"/>
  <c r="K870" i="1"/>
  <c r="N870" i="1"/>
  <c r="K871" i="1"/>
  <c r="N871" i="1"/>
  <c r="K872" i="1"/>
  <c r="N872" i="1"/>
  <c r="K873" i="1"/>
  <c r="N873" i="1"/>
  <c r="K874" i="1"/>
  <c r="N874" i="1"/>
  <c r="K875" i="1"/>
  <c r="N875" i="1"/>
  <c r="K876" i="1"/>
  <c r="N876" i="1"/>
  <c r="N813" i="1"/>
  <c r="K813" i="1"/>
  <c r="N807" i="1"/>
  <c r="K807" i="1"/>
  <c r="N810" i="1"/>
  <c r="K810" i="1"/>
  <c r="N811" i="1"/>
  <c r="K811" i="1"/>
  <c r="N814" i="1"/>
  <c r="K814" i="1"/>
  <c r="N1577" i="1" l="1"/>
  <c r="N1554" i="1"/>
  <c r="N1533" i="1"/>
  <c r="N1527" i="1"/>
  <c r="N1511" i="1"/>
  <c r="N1504" i="1"/>
  <c r="N1496" i="1"/>
  <c r="N1483" i="1"/>
  <c r="N1465" i="1"/>
  <c r="N1439" i="1"/>
  <c r="N1422" i="1"/>
  <c r="N1454" i="1"/>
  <c r="N1432" i="1"/>
  <c r="N1416" i="1"/>
  <c r="N1411" i="1"/>
  <c r="N1404" i="1"/>
  <c r="N1393" i="1"/>
  <c r="N1378" i="1"/>
  <c r="N1350" i="1"/>
  <c r="N1340" i="1"/>
  <c r="N1334" i="1"/>
  <c r="N1312" i="1"/>
  <c r="N1321" i="1"/>
  <c r="N1292" i="1"/>
  <c r="N1285" i="1"/>
  <c r="N1269" i="1"/>
  <c r="N1254" i="1"/>
  <c r="N1240" i="1"/>
  <c r="N1226" i="1"/>
  <c r="N1213" i="1"/>
  <c r="N1198" i="1"/>
  <c r="N1164" i="1"/>
  <c r="N1187" i="1"/>
  <c r="N1156" i="1"/>
  <c r="N1149" i="1"/>
  <c r="N1121" i="1"/>
  <c r="N1109" i="1"/>
  <c r="N1097" i="1"/>
  <c r="N1079" i="1"/>
  <c r="N1058" i="1"/>
  <c r="N1034" i="1"/>
  <c r="N1019" i="1"/>
  <c r="N1002" i="1"/>
  <c r="N992" i="1"/>
  <c r="N982" i="1"/>
  <c r="N963" i="1"/>
  <c r="N954" i="1"/>
  <c r="N891" i="1"/>
  <c r="N932" i="1"/>
  <c r="N879" i="1"/>
  <c r="N841" i="1"/>
  <c r="N861" i="1"/>
  <c r="K776" i="1"/>
  <c r="N776" i="1"/>
  <c r="K777" i="1"/>
  <c r="N777" i="1"/>
  <c r="N772" i="1"/>
  <c r="N773" i="1"/>
  <c r="K772" i="1"/>
  <c r="K773" i="1"/>
  <c r="K765" i="1" l="1"/>
  <c r="K764" i="1"/>
  <c r="J708" i="1" l="1"/>
  <c r="J705" i="1" l="1"/>
  <c r="J697" i="1" l="1"/>
  <c r="J694" i="1" l="1"/>
  <c r="J688" i="1" l="1"/>
  <c r="N682" i="1"/>
  <c r="N686" i="1" l="1"/>
  <c r="N687" i="1"/>
  <c r="K686" i="1"/>
  <c r="K687" i="1"/>
  <c r="N683" i="1" l="1"/>
  <c r="K683" i="1"/>
  <c r="K677" i="1" l="1"/>
  <c r="J643" i="1" l="1"/>
  <c r="J640" i="1" l="1"/>
  <c r="N623" i="1" l="1"/>
  <c r="N624" i="1"/>
  <c r="N625" i="1"/>
  <c r="N626" i="1"/>
  <c r="N633" i="1"/>
  <c r="N629" i="1"/>
  <c r="N630" i="1"/>
  <c r="N631" i="1"/>
  <c r="N632" i="1"/>
  <c r="N634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4" i="1"/>
  <c r="N685" i="1"/>
  <c r="N688" i="1"/>
  <c r="N689" i="1"/>
  <c r="N690" i="1"/>
  <c r="N694" i="1"/>
  <c r="N695" i="1"/>
  <c r="N696" i="1"/>
  <c r="N697" i="1"/>
  <c r="N698" i="1"/>
  <c r="N699" i="1"/>
  <c r="N700" i="1"/>
  <c r="N701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7" i="1"/>
  <c r="N721" i="1"/>
  <c r="N722" i="1"/>
  <c r="N723" i="1"/>
  <c r="N726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8" i="1"/>
  <c r="N749" i="1"/>
  <c r="N750" i="1"/>
  <c r="N747" i="1"/>
  <c r="N751" i="1"/>
  <c r="N752" i="1"/>
  <c r="N753" i="1"/>
  <c r="N754" i="1"/>
  <c r="N757" i="1"/>
  <c r="N758" i="1"/>
  <c r="N759" i="1"/>
  <c r="N763" i="1"/>
  <c r="N764" i="1"/>
  <c r="N765" i="1"/>
  <c r="N760" i="1"/>
  <c r="N767" i="1"/>
  <c r="N768" i="1"/>
  <c r="N769" i="1"/>
  <c r="N766" i="1"/>
  <c r="N770" i="1"/>
  <c r="N771" i="1"/>
  <c r="N774" i="1"/>
  <c r="N775" i="1"/>
  <c r="N778" i="1"/>
  <c r="N779" i="1"/>
  <c r="N806" i="1"/>
  <c r="N828" i="1" s="1"/>
  <c r="N780" i="1"/>
  <c r="N781" i="1"/>
  <c r="N782" i="1"/>
  <c r="N783" i="1"/>
  <c r="N785" i="1"/>
  <c r="N786" i="1"/>
  <c r="N787" i="1"/>
  <c r="N788" i="1"/>
  <c r="N789" i="1"/>
  <c r="N790" i="1"/>
  <c r="N791" i="1"/>
  <c r="N792" i="1"/>
  <c r="N793" i="1"/>
  <c r="K623" i="1"/>
  <c r="K624" i="1"/>
  <c r="K625" i="1"/>
  <c r="K626" i="1"/>
  <c r="K633" i="1"/>
  <c r="K629" i="1"/>
  <c r="K630" i="1"/>
  <c r="K631" i="1"/>
  <c r="K632" i="1"/>
  <c r="K634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8" i="1"/>
  <c r="K679" i="1"/>
  <c r="K684" i="1"/>
  <c r="K685" i="1"/>
  <c r="K688" i="1"/>
  <c r="K689" i="1"/>
  <c r="K690" i="1"/>
  <c r="K694" i="1"/>
  <c r="K695" i="1"/>
  <c r="K696" i="1"/>
  <c r="K697" i="1"/>
  <c r="K698" i="1"/>
  <c r="K699" i="1"/>
  <c r="K700" i="1"/>
  <c r="K701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7" i="1"/>
  <c r="K721" i="1"/>
  <c r="K722" i="1"/>
  <c r="K723" i="1"/>
  <c r="K726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8" i="1"/>
  <c r="K749" i="1"/>
  <c r="K750" i="1"/>
  <c r="K747" i="1"/>
  <c r="K751" i="1"/>
  <c r="K752" i="1"/>
  <c r="K753" i="1"/>
  <c r="K754" i="1"/>
  <c r="K757" i="1"/>
  <c r="K758" i="1"/>
  <c r="K759" i="1"/>
  <c r="K763" i="1"/>
  <c r="K760" i="1"/>
  <c r="K767" i="1"/>
  <c r="K768" i="1"/>
  <c r="K769" i="1"/>
  <c r="K766" i="1"/>
  <c r="K770" i="1"/>
  <c r="K771" i="1"/>
  <c r="K774" i="1"/>
  <c r="K775" i="1"/>
  <c r="K778" i="1"/>
  <c r="K779" i="1"/>
  <c r="K806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N804" i="1" l="1"/>
  <c r="N761" i="1"/>
  <c r="N755" i="1"/>
  <c r="N724" i="1"/>
  <c r="N702" i="1"/>
  <c r="N691" i="1"/>
  <c r="N680" i="1"/>
  <c r="N635" i="1"/>
  <c r="J619" i="1"/>
  <c r="J616" i="1"/>
  <c r="J600" i="1" l="1"/>
  <c r="K554" i="1" l="1"/>
  <c r="N554" i="1"/>
  <c r="K555" i="1"/>
  <c r="N555" i="1"/>
  <c r="J538" i="1" l="1"/>
  <c r="K526" i="1" l="1"/>
  <c r="N526" i="1"/>
  <c r="K527" i="1"/>
  <c r="N527" i="1"/>
  <c r="K528" i="1"/>
  <c r="N528" i="1"/>
  <c r="K529" i="1"/>
  <c r="N529" i="1"/>
  <c r="K512" i="1" l="1"/>
  <c r="J509" i="1" l="1"/>
  <c r="J503" i="1" l="1"/>
  <c r="J461" i="1" l="1"/>
  <c r="K456" i="1" l="1"/>
  <c r="J437" i="1" l="1"/>
  <c r="K392" i="1" l="1"/>
  <c r="N392" i="1"/>
  <c r="K393" i="1"/>
  <c r="N393" i="1"/>
  <c r="K394" i="1"/>
  <c r="N394" i="1"/>
  <c r="K395" i="1"/>
  <c r="N395" i="1"/>
  <c r="K412" i="1"/>
  <c r="N412" i="1"/>
  <c r="K398" i="1"/>
  <c r="N398" i="1"/>
  <c r="K399" i="1"/>
  <c r="N399" i="1"/>
  <c r="K400" i="1"/>
  <c r="N400" i="1"/>
  <c r="K401" i="1"/>
  <c r="N401" i="1"/>
  <c r="K402" i="1"/>
  <c r="N402" i="1"/>
  <c r="K403" i="1"/>
  <c r="N403" i="1"/>
  <c r="K404" i="1"/>
  <c r="N404" i="1"/>
  <c r="K405" i="1"/>
  <c r="N405" i="1"/>
  <c r="K406" i="1"/>
  <c r="N406" i="1"/>
  <c r="K407" i="1"/>
  <c r="N407" i="1"/>
  <c r="K408" i="1"/>
  <c r="N408" i="1"/>
  <c r="K413" i="1"/>
  <c r="N413" i="1"/>
  <c r="K414" i="1"/>
  <c r="N414" i="1"/>
  <c r="K415" i="1"/>
  <c r="N415" i="1"/>
  <c r="K416" i="1"/>
  <c r="N416" i="1"/>
  <c r="K417" i="1"/>
  <c r="N417" i="1"/>
  <c r="K418" i="1"/>
  <c r="N418" i="1"/>
  <c r="K419" i="1"/>
  <c r="N419" i="1"/>
  <c r="K420" i="1"/>
  <c r="N420" i="1"/>
  <c r="K421" i="1"/>
  <c r="N421" i="1"/>
  <c r="K424" i="1"/>
  <c r="N424" i="1"/>
  <c r="K425" i="1"/>
  <c r="N425" i="1"/>
  <c r="K426" i="1"/>
  <c r="N426" i="1"/>
  <c r="K427" i="1"/>
  <c r="N427" i="1"/>
  <c r="K430" i="1"/>
  <c r="N430" i="1"/>
  <c r="K431" i="1"/>
  <c r="N431" i="1"/>
  <c r="K432" i="1"/>
  <c r="N432" i="1"/>
  <c r="K433" i="1"/>
  <c r="N433" i="1"/>
  <c r="K434" i="1"/>
  <c r="N434" i="1"/>
  <c r="K435" i="1"/>
  <c r="N435" i="1"/>
  <c r="K436" i="1"/>
  <c r="N436" i="1"/>
  <c r="K507" i="1"/>
  <c r="N507" i="1"/>
  <c r="K437" i="1"/>
  <c r="N437" i="1"/>
  <c r="K438" i="1"/>
  <c r="N438" i="1"/>
  <c r="K439" i="1"/>
  <c r="N439" i="1"/>
  <c r="K440" i="1"/>
  <c r="N440" i="1"/>
  <c r="K442" i="1"/>
  <c r="N442" i="1"/>
  <c r="K466" i="1"/>
  <c r="N466" i="1"/>
  <c r="K467" i="1"/>
  <c r="N467" i="1"/>
  <c r="K468" i="1"/>
  <c r="N468" i="1"/>
  <c r="K445" i="1"/>
  <c r="N445" i="1"/>
  <c r="K446" i="1"/>
  <c r="N446" i="1"/>
  <c r="K447" i="1"/>
  <c r="N447" i="1"/>
  <c r="K448" i="1"/>
  <c r="N448" i="1"/>
  <c r="K449" i="1"/>
  <c r="N449" i="1"/>
  <c r="K450" i="1"/>
  <c r="N450" i="1"/>
  <c r="K451" i="1"/>
  <c r="N451" i="1"/>
  <c r="K452" i="1"/>
  <c r="N452" i="1"/>
  <c r="K453" i="1"/>
  <c r="N453" i="1"/>
  <c r="K454" i="1"/>
  <c r="N454" i="1"/>
  <c r="K455" i="1"/>
  <c r="N455" i="1"/>
  <c r="N456" i="1"/>
  <c r="K457" i="1"/>
  <c r="N457" i="1"/>
  <c r="K458" i="1"/>
  <c r="N458" i="1"/>
  <c r="K459" i="1"/>
  <c r="N459" i="1"/>
  <c r="K460" i="1"/>
  <c r="N460" i="1"/>
  <c r="K461" i="1"/>
  <c r="N461" i="1"/>
  <c r="K462" i="1"/>
  <c r="N462" i="1"/>
  <c r="K463" i="1"/>
  <c r="N463" i="1"/>
  <c r="K470" i="1"/>
  <c r="N470" i="1"/>
  <c r="K469" i="1"/>
  <c r="N469" i="1"/>
  <c r="K471" i="1"/>
  <c r="N471" i="1"/>
  <c r="K472" i="1"/>
  <c r="N472" i="1"/>
  <c r="K473" i="1"/>
  <c r="N473" i="1"/>
  <c r="K474" i="1"/>
  <c r="N474" i="1"/>
  <c r="K475" i="1"/>
  <c r="N475" i="1"/>
  <c r="K476" i="1"/>
  <c r="N476" i="1"/>
  <c r="K477" i="1"/>
  <c r="N477" i="1"/>
  <c r="K478" i="1"/>
  <c r="N478" i="1"/>
  <c r="K479" i="1"/>
  <c r="N479" i="1"/>
  <c r="K480" i="1"/>
  <c r="N480" i="1"/>
  <c r="K481" i="1"/>
  <c r="N481" i="1"/>
  <c r="K482" i="1"/>
  <c r="N482" i="1"/>
  <c r="K483" i="1"/>
  <c r="N483" i="1"/>
  <c r="K484" i="1"/>
  <c r="N484" i="1"/>
  <c r="K485" i="1"/>
  <c r="N485" i="1"/>
  <c r="K486" i="1"/>
  <c r="N486" i="1"/>
  <c r="K487" i="1"/>
  <c r="N487" i="1"/>
  <c r="K488" i="1"/>
  <c r="N488" i="1"/>
  <c r="K489" i="1"/>
  <c r="N489" i="1"/>
  <c r="K490" i="1"/>
  <c r="N490" i="1"/>
  <c r="K491" i="1"/>
  <c r="N491" i="1"/>
  <c r="K492" i="1"/>
  <c r="N492" i="1"/>
  <c r="K493" i="1"/>
  <c r="N493" i="1"/>
  <c r="K494" i="1"/>
  <c r="N494" i="1"/>
  <c r="K495" i="1"/>
  <c r="N495" i="1"/>
  <c r="K496" i="1"/>
  <c r="N496" i="1"/>
  <c r="K497" i="1"/>
  <c r="N497" i="1"/>
  <c r="K498" i="1"/>
  <c r="N498" i="1"/>
  <c r="K499" i="1"/>
  <c r="N499" i="1"/>
  <c r="K500" i="1"/>
  <c r="N500" i="1"/>
  <c r="K501" i="1"/>
  <c r="N501" i="1"/>
  <c r="K502" i="1"/>
  <c r="N502" i="1"/>
  <c r="K503" i="1"/>
  <c r="N503" i="1"/>
  <c r="K504" i="1"/>
  <c r="N504" i="1"/>
  <c r="K508" i="1"/>
  <c r="N508" i="1"/>
  <c r="K509" i="1"/>
  <c r="N509" i="1"/>
  <c r="K510" i="1"/>
  <c r="N510" i="1"/>
  <c r="K511" i="1"/>
  <c r="N511" i="1"/>
  <c r="N512" i="1"/>
  <c r="K515" i="1"/>
  <c r="N515" i="1"/>
  <c r="K513" i="1"/>
  <c r="N513" i="1"/>
  <c r="K514" i="1"/>
  <c r="N514" i="1"/>
  <c r="K516" i="1"/>
  <c r="N516" i="1"/>
  <c r="K517" i="1"/>
  <c r="N517" i="1"/>
  <c r="K518" i="1"/>
  <c r="N518" i="1"/>
  <c r="K519" i="1"/>
  <c r="N519" i="1"/>
  <c r="K520" i="1"/>
  <c r="N520" i="1"/>
  <c r="K521" i="1"/>
  <c r="N521" i="1"/>
  <c r="K522" i="1"/>
  <c r="N522" i="1"/>
  <c r="K523" i="1"/>
  <c r="N523" i="1"/>
  <c r="K530" i="1"/>
  <c r="N530" i="1"/>
  <c r="K531" i="1"/>
  <c r="N531" i="1"/>
  <c r="K534" i="1"/>
  <c r="N534" i="1"/>
  <c r="K552" i="1"/>
  <c r="N552" i="1"/>
  <c r="K535" i="1"/>
  <c r="N535" i="1"/>
  <c r="K538" i="1"/>
  <c r="N538" i="1"/>
  <c r="K539" i="1"/>
  <c r="N539" i="1"/>
  <c r="K540" i="1"/>
  <c r="N540" i="1"/>
  <c r="K541" i="1"/>
  <c r="N541" i="1"/>
  <c r="K542" i="1"/>
  <c r="N542" i="1"/>
  <c r="K543" i="1"/>
  <c r="N543" i="1"/>
  <c r="K544" i="1"/>
  <c r="N544" i="1"/>
  <c r="K545" i="1"/>
  <c r="N545" i="1"/>
  <c r="K546" i="1"/>
  <c r="N546" i="1"/>
  <c r="K547" i="1"/>
  <c r="N547" i="1"/>
  <c r="K548" i="1"/>
  <c r="N548" i="1"/>
  <c r="K549" i="1"/>
  <c r="N549" i="1"/>
  <c r="K553" i="1"/>
  <c r="N553" i="1"/>
  <c r="K556" i="1"/>
  <c r="N556" i="1"/>
  <c r="K559" i="1"/>
  <c r="N559" i="1"/>
  <c r="K560" i="1"/>
  <c r="N560" i="1"/>
  <c r="K561" i="1"/>
  <c r="N561" i="1"/>
  <c r="K562" i="1"/>
  <c r="N562" i="1"/>
  <c r="K563" i="1"/>
  <c r="N563" i="1"/>
  <c r="K564" i="1"/>
  <c r="N564" i="1"/>
  <c r="K565" i="1"/>
  <c r="N565" i="1"/>
  <c r="K566" i="1"/>
  <c r="N566" i="1"/>
  <c r="K567" i="1"/>
  <c r="N567" i="1"/>
  <c r="K568" i="1"/>
  <c r="N568" i="1"/>
  <c r="K569" i="1"/>
  <c r="N569" i="1"/>
  <c r="K570" i="1"/>
  <c r="N570" i="1"/>
  <c r="K571" i="1"/>
  <c r="N571" i="1"/>
  <c r="K572" i="1"/>
  <c r="N572" i="1"/>
  <c r="K573" i="1"/>
  <c r="N573" i="1"/>
  <c r="K574" i="1"/>
  <c r="N574" i="1"/>
  <c r="K575" i="1"/>
  <c r="N575" i="1"/>
  <c r="K576" i="1"/>
  <c r="N576" i="1"/>
  <c r="K577" i="1"/>
  <c r="N577" i="1"/>
  <c r="K578" i="1"/>
  <c r="N578" i="1"/>
  <c r="K579" i="1"/>
  <c r="N579" i="1"/>
  <c r="K580" i="1"/>
  <c r="N580" i="1"/>
  <c r="K581" i="1"/>
  <c r="N581" i="1"/>
  <c r="K582" i="1"/>
  <c r="N582" i="1"/>
  <c r="K583" i="1"/>
  <c r="N583" i="1"/>
  <c r="K584" i="1"/>
  <c r="N584" i="1"/>
  <c r="K585" i="1"/>
  <c r="N585" i="1"/>
  <c r="K586" i="1"/>
  <c r="N586" i="1"/>
  <c r="K587" i="1"/>
  <c r="N587" i="1"/>
  <c r="K588" i="1"/>
  <c r="N588" i="1"/>
  <c r="K589" i="1"/>
  <c r="N589" i="1"/>
  <c r="K590" i="1"/>
  <c r="N590" i="1"/>
  <c r="K591" i="1"/>
  <c r="N591" i="1"/>
  <c r="K594" i="1"/>
  <c r="N594" i="1"/>
  <c r="K595" i="1"/>
  <c r="N595" i="1"/>
  <c r="K637" i="1"/>
  <c r="N637" i="1"/>
  <c r="N654" i="1" s="1"/>
  <c r="K598" i="1"/>
  <c r="N598" i="1"/>
  <c r="K599" i="1"/>
  <c r="N599" i="1"/>
  <c r="K600" i="1"/>
  <c r="N600" i="1"/>
  <c r="K601" i="1"/>
  <c r="N601" i="1"/>
  <c r="K604" i="1"/>
  <c r="N604" i="1"/>
  <c r="K605" i="1"/>
  <c r="N605" i="1"/>
  <c r="K606" i="1"/>
  <c r="N606" i="1"/>
  <c r="K607" i="1"/>
  <c r="N607" i="1"/>
  <c r="K608" i="1"/>
  <c r="N608" i="1"/>
  <c r="K609" i="1"/>
  <c r="N609" i="1"/>
  <c r="K610" i="1"/>
  <c r="N610" i="1"/>
  <c r="K611" i="1"/>
  <c r="N611" i="1"/>
  <c r="K612" i="1"/>
  <c r="N612" i="1"/>
  <c r="K613" i="1"/>
  <c r="N613" i="1"/>
  <c r="K614" i="1"/>
  <c r="N614" i="1"/>
  <c r="K615" i="1"/>
  <c r="N615" i="1"/>
  <c r="K616" i="1"/>
  <c r="N616" i="1"/>
  <c r="K617" i="1"/>
  <c r="N617" i="1"/>
  <c r="K618" i="1"/>
  <c r="N618" i="1"/>
  <c r="K619" i="1"/>
  <c r="N619" i="1"/>
  <c r="K620" i="1"/>
  <c r="N620" i="1"/>
  <c r="K621" i="1"/>
  <c r="N621" i="1"/>
  <c r="K622" i="1"/>
  <c r="N622" i="1"/>
  <c r="K376" i="1"/>
  <c r="N376" i="1"/>
  <c r="N627" i="1" l="1"/>
  <c r="N602" i="1"/>
  <c r="N596" i="1"/>
  <c r="N592" i="1"/>
  <c r="N557" i="1"/>
  <c r="N532" i="1"/>
  <c r="N550" i="1"/>
  <c r="N536" i="1"/>
  <c r="N524" i="1"/>
  <c r="N505" i="1"/>
  <c r="N464" i="1"/>
  <c r="N443" i="1"/>
  <c r="N428" i="1"/>
  <c r="N409" i="1"/>
  <c r="J294" i="1"/>
  <c r="J315" i="1" l="1"/>
  <c r="K315" i="1" s="1"/>
  <c r="J280" i="1" l="1"/>
  <c r="J277" i="1" l="1"/>
  <c r="J269" i="1" l="1"/>
  <c r="J243" i="1" l="1"/>
  <c r="J260" i="1" l="1"/>
  <c r="J218" i="1" l="1"/>
  <c r="J188" i="1" l="1"/>
  <c r="J185" i="1" l="1"/>
  <c r="J183" i="1" l="1"/>
  <c r="K154" i="1" l="1"/>
  <c r="K150" i="1"/>
  <c r="K146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42" i="1"/>
  <c r="K142" i="1"/>
  <c r="K91" i="1" l="1"/>
  <c r="N91" i="1"/>
  <c r="K94" i="1"/>
  <c r="N94" i="1"/>
  <c r="K95" i="1"/>
  <c r="N95" i="1"/>
  <c r="K96" i="1"/>
  <c r="N96" i="1"/>
  <c r="K97" i="1"/>
  <c r="N97" i="1"/>
  <c r="K98" i="1"/>
  <c r="N98" i="1"/>
  <c r="K178" i="1"/>
  <c r="N178" i="1"/>
  <c r="K179" i="1"/>
  <c r="N179" i="1"/>
  <c r="K107" i="1"/>
  <c r="N107" i="1"/>
  <c r="K108" i="1"/>
  <c r="N108" i="1"/>
  <c r="K99" i="1"/>
  <c r="N99" i="1"/>
  <c r="K100" i="1"/>
  <c r="N100" i="1"/>
  <c r="K101" i="1"/>
  <c r="N101" i="1"/>
  <c r="K102" i="1"/>
  <c r="N102" i="1"/>
  <c r="K103" i="1"/>
  <c r="N103" i="1"/>
  <c r="K104" i="1"/>
  <c r="N104" i="1"/>
  <c r="K109" i="1"/>
  <c r="N109" i="1"/>
  <c r="K110" i="1"/>
  <c r="N110" i="1"/>
  <c r="K180" i="1"/>
  <c r="N180" i="1"/>
  <c r="K111" i="1"/>
  <c r="N111" i="1"/>
  <c r="K112" i="1"/>
  <c r="N112" i="1"/>
  <c r="K113" i="1"/>
  <c r="N113" i="1"/>
  <c r="K114" i="1"/>
  <c r="N114" i="1"/>
  <c r="K117" i="1"/>
  <c r="N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N138" i="1"/>
  <c r="K139" i="1"/>
  <c r="N139" i="1"/>
  <c r="K140" i="1"/>
  <c r="N140" i="1"/>
  <c r="K141" i="1"/>
  <c r="N141" i="1"/>
  <c r="K143" i="1"/>
  <c r="N143" i="1"/>
  <c r="K144" i="1"/>
  <c r="N144" i="1"/>
  <c r="K145" i="1"/>
  <c r="N145" i="1"/>
  <c r="N146" i="1"/>
  <c r="K147" i="1"/>
  <c r="N147" i="1"/>
  <c r="K148" i="1"/>
  <c r="N148" i="1"/>
  <c r="K149" i="1"/>
  <c r="N149" i="1"/>
  <c r="N150" i="1"/>
  <c r="K151" i="1"/>
  <c r="N151" i="1"/>
  <c r="K152" i="1"/>
  <c r="N152" i="1"/>
  <c r="K153" i="1"/>
  <c r="N153" i="1"/>
  <c r="N154" i="1"/>
  <c r="K155" i="1"/>
  <c r="N155" i="1"/>
  <c r="K156" i="1"/>
  <c r="N156" i="1"/>
  <c r="K157" i="1"/>
  <c r="N157" i="1"/>
  <c r="K158" i="1"/>
  <c r="N158" i="1"/>
  <c r="K159" i="1"/>
  <c r="N159" i="1"/>
  <c r="K160" i="1"/>
  <c r="N160" i="1"/>
  <c r="K161" i="1"/>
  <c r="N161" i="1"/>
  <c r="K162" i="1"/>
  <c r="N162" i="1"/>
  <c r="K163" i="1"/>
  <c r="N163" i="1"/>
  <c r="K164" i="1"/>
  <c r="N164" i="1"/>
  <c r="K165" i="1"/>
  <c r="N165" i="1"/>
  <c r="K166" i="1"/>
  <c r="N166" i="1"/>
  <c r="K167" i="1"/>
  <c r="N167" i="1"/>
  <c r="K168" i="1"/>
  <c r="N168" i="1"/>
  <c r="K171" i="1"/>
  <c r="N171" i="1"/>
  <c r="K173" i="1"/>
  <c r="N173" i="1"/>
  <c r="N181" i="1"/>
  <c r="K182" i="1"/>
  <c r="N182" i="1"/>
  <c r="K174" i="1"/>
  <c r="N174" i="1"/>
  <c r="K175" i="1"/>
  <c r="N175" i="1"/>
  <c r="K183" i="1"/>
  <c r="N183" i="1"/>
  <c r="K184" i="1"/>
  <c r="N184" i="1"/>
  <c r="K185" i="1"/>
  <c r="N185" i="1"/>
  <c r="K186" i="1"/>
  <c r="N186" i="1"/>
  <c r="K187" i="1"/>
  <c r="N187" i="1"/>
  <c r="K188" i="1"/>
  <c r="N188" i="1"/>
  <c r="K189" i="1"/>
  <c r="N189" i="1"/>
  <c r="K190" i="1"/>
  <c r="N190" i="1"/>
  <c r="K191" i="1"/>
  <c r="N191" i="1"/>
  <c r="K192" i="1"/>
  <c r="N192" i="1"/>
  <c r="K193" i="1"/>
  <c r="N193" i="1"/>
  <c r="K196" i="1"/>
  <c r="N196" i="1"/>
  <c r="K197" i="1"/>
  <c r="N197" i="1"/>
  <c r="K198" i="1"/>
  <c r="N198" i="1"/>
  <c r="K199" i="1"/>
  <c r="N199" i="1"/>
  <c r="K200" i="1"/>
  <c r="N200" i="1"/>
  <c r="K201" i="1"/>
  <c r="N201" i="1"/>
  <c r="K202" i="1"/>
  <c r="N202" i="1"/>
  <c r="K203" i="1"/>
  <c r="N203" i="1"/>
  <c r="K204" i="1"/>
  <c r="N204" i="1"/>
  <c r="K205" i="1"/>
  <c r="N205" i="1"/>
  <c r="K206" i="1"/>
  <c r="N206" i="1"/>
  <c r="K207" i="1"/>
  <c r="N207" i="1"/>
  <c r="K208" i="1"/>
  <c r="N208" i="1"/>
  <c r="K211" i="1"/>
  <c r="N211" i="1"/>
  <c r="K212" i="1"/>
  <c r="N212" i="1"/>
  <c r="K213" i="1"/>
  <c r="N213" i="1"/>
  <c r="K214" i="1"/>
  <c r="N214" i="1"/>
  <c r="K215" i="1"/>
  <c r="N215" i="1"/>
  <c r="N259" i="1"/>
  <c r="K218" i="1"/>
  <c r="N218" i="1"/>
  <c r="K219" i="1"/>
  <c r="N219" i="1"/>
  <c r="K220" i="1"/>
  <c r="N220" i="1"/>
  <c r="K221" i="1"/>
  <c r="N221" i="1"/>
  <c r="K222" i="1"/>
  <c r="N222" i="1"/>
  <c r="K223" i="1"/>
  <c r="N223" i="1"/>
  <c r="K224" i="1"/>
  <c r="N224" i="1"/>
  <c r="K225" i="1"/>
  <c r="N225" i="1"/>
  <c r="K226" i="1"/>
  <c r="N226" i="1"/>
  <c r="K227" i="1"/>
  <c r="N227" i="1"/>
  <c r="K228" i="1"/>
  <c r="N228" i="1"/>
  <c r="K229" i="1"/>
  <c r="N229" i="1"/>
  <c r="K230" i="1"/>
  <c r="N230" i="1"/>
  <c r="K231" i="1"/>
  <c r="N231" i="1"/>
  <c r="K232" i="1"/>
  <c r="N232" i="1"/>
  <c r="K233" i="1"/>
  <c r="N233" i="1"/>
  <c r="K234" i="1"/>
  <c r="N234" i="1"/>
  <c r="K235" i="1"/>
  <c r="N235" i="1"/>
  <c r="K236" i="1"/>
  <c r="N236" i="1"/>
  <c r="K237" i="1"/>
  <c r="N237" i="1"/>
  <c r="K238" i="1"/>
  <c r="N238" i="1"/>
  <c r="K260" i="1"/>
  <c r="N260" i="1"/>
  <c r="K261" i="1"/>
  <c r="N261" i="1"/>
  <c r="K242" i="1"/>
  <c r="N242" i="1"/>
  <c r="K243" i="1"/>
  <c r="N243" i="1"/>
  <c r="K244" i="1"/>
  <c r="N244" i="1"/>
  <c r="K245" i="1"/>
  <c r="N245" i="1"/>
  <c r="K246" i="1"/>
  <c r="N246" i="1"/>
  <c r="K247" i="1"/>
  <c r="N247" i="1"/>
  <c r="K248" i="1"/>
  <c r="N248" i="1"/>
  <c r="N249" i="1"/>
  <c r="N250" i="1"/>
  <c r="N251" i="1"/>
  <c r="N252" i="1"/>
  <c r="K253" i="1"/>
  <c r="N253" i="1"/>
  <c r="K254" i="1"/>
  <c r="N254" i="1"/>
  <c r="K255" i="1"/>
  <c r="N255" i="1"/>
  <c r="K256" i="1"/>
  <c r="N256" i="1"/>
  <c r="K262" i="1"/>
  <c r="N262" i="1"/>
  <c r="K263" i="1"/>
  <c r="N263" i="1"/>
  <c r="K264" i="1"/>
  <c r="N264" i="1"/>
  <c r="K265" i="1"/>
  <c r="N265" i="1"/>
  <c r="K266" i="1"/>
  <c r="N266" i="1"/>
  <c r="K267" i="1"/>
  <c r="N267" i="1"/>
  <c r="K268" i="1"/>
  <c r="N268" i="1"/>
  <c r="K269" i="1"/>
  <c r="N269" i="1"/>
  <c r="K270" i="1"/>
  <c r="N270" i="1"/>
  <c r="K271" i="1"/>
  <c r="N271" i="1"/>
  <c r="K272" i="1"/>
  <c r="N272" i="1"/>
  <c r="K273" i="1"/>
  <c r="N273" i="1"/>
  <c r="K274" i="1"/>
  <c r="N274" i="1"/>
  <c r="K275" i="1"/>
  <c r="N275" i="1"/>
  <c r="K276" i="1"/>
  <c r="N276" i="1"/>
  <c r="K277" i="1"/>
  <c r="N277" i="1"/>
  <c r="K278" i="1"/>
  <c r="N278" i="1"/>
  <c r="K279" i="1"/>
  <c r="N279" i="1"/>
  <c r="K280" i="1"/>
  <c r="N280" i="1"/>
  <c r="K281" i="1"/>
  <c r="N281" i="1"/>
  <c r="K282" i="1"/>
  <c r="N282" i="1"/>
  <c r="K283" i="1"/>
  <c r="N283" i="1"/>
  <c r="K284" i="1"/>
  <c r="N284" i="1"/>
  <c r="K285" i="1"/>
  <c r="N285" i="1"/>
  <c r="K286" i="1"/>
  <c r="N286" i="1"/>
  <c r="K287" i="1"/>
  <c r="N287" i="1"/>
  <c r="K288" i="1"/>
  <c r="N288" i="1"/>
  <c r="K289" i="1"/>
  <c r="N289" i="1"/>
  <c r="K290" i="1"/>
  <c r="N290" i="1"/>
  <c r="N315" i="1"/>
  <c r="K316" i="1"/>
  <c r="N316" i="1"/>
  <c r="K291" i="1"/>
  <c r="N291" i="1"/>
  <c r="K292" i="1"/>
  <c r="N292" i="1"/>
  <c r="K293" i="1"/>
  <c r="N293" i="1"/>
  <c r="K294" i="1"/>
  <c r="N294" i="1"/>
  <c r="K295" i="1"/>
  <c r="N295" i="1"/>
  <c r="K298" i="1"/>
  <c r="N298" i="1"/>
  <c r="K299" i="1"/>
  <c r="N299" i="1"/>
  <c r="K317" i="1"/>
  <c r="N317" i="1"/>
  <c r="K300" i="1"/>
  <c r="N300" i="1"/>
  <c r="K301" i="1"/>
  <c r="N301" i="1"/>
  <c r="K302" i="1"/>
  <c r="N302" i="1"/>
  <c r="K303" i="1"/>
  <c r="N303" i="1"/>
  <c r="K304" i="1"/>
  <c r="N304" i="1"/>
  <c r="K305" i="1"/>
  <c r="N305" i="1"/>
  <c r="K306" i="1"/>
  <c r="N306" i="1"/>
  <c r="K307" i="1"/>
  <c r="N307" i="1"/>
  <c r="K308" i="1"/>
  <c r="N308" i="1"/>
  <c r="K309" i="1"/>
  <c r="N309" i="1"/>
  <c r="K312" i="1"/>
  <c r="N312" i="1"/>
  <c r="K313" i="1"/>
  <c r="N313" i="1"/>
  <c r="K314" i="1"/>
  <c r="N314" i="1"/>
  <c r="K318" i="1"/>
  <c r="N318" i="1"/>
  <c r="K319" i="1"/>
  <c r="N319" i="1"/>
  <c r="K320" i="1"/>
  <c r="N320" i="1"/>
  <c r="K321" i="1"/>
  <c r="N321" i="1"/>
  <c r="K322" i="1"/>
  <c r="N322" i="1"/>
  <c r="K323" i="1"/>
  <c r="N323" i="1"/>
  <c r="K324" i="1"/>
  <c r="N324" i="1"/>
  <c r="K351" i="1"/>
  <c r="N351" i="1"/>
  <c r="K352" i="1"/>
  <c r="N352" i="1"/>
  <c r="K327" i="1"/>
  <c r="N327" i="1"/>
  <c r="K328" i="1"/>
  <c r="N328" i="1"/>
  <c r="K329" i="1"/>
  <c r="N329" i="1"/>
  <c r="K330" i="1"/>
  <c r="N330" i="1"/>
  <c r="K338" i="1"/>
  <c r="N338" i="1"/>
  <c r="K339" i="1"/>
  <c r="N339" i="1"/>
  <c r="K331" i="1"/>
  <c r="N331" i="1"/>
  <c r="K332" i="1"/>
  <c r="N332" i="1"/>
  <c r="K333" i="1"/>
  <c r="N333" i="1"/>
  <c r="K334" i="1"/>
  <c r="N334" i="1"/>
  <c r="K337" i="1"/>
  <c r="N337" i="1"/>
  <c r="K340" i="1"/>
  <c r="N340" i="1"/>
  <c r="K341" i="1"/>
  <c r="N341" i="1"/>
  <c r="K342" i="1"/>
  <c r="N342" i="1"/>
  <c r="K343" i="1"/>
  <c r="N343" i="1"/>
  <c r="K344" i="1"/>
  <c r="N344" i="1"/>
  <c r="K345" i="1"/>
  <c r="N345" i="1"/>
  <c r="K346" i="1"/>
  <c r="N346" i="1"/>
  <c r="K347" i="1"/>
  <c r="N347" i="1"/>
  <c r="K348" i="1"/>
  <c r="N348" i="1"/>
  <c r="K349" i="1"/>
  <c r="N349" i="1"/>
  <c r="K350" i="1"/>
  <c r="N350" i="1"/>
  <c r="K372" i="1"/>
  <c r="N372" i="1"/>
  <c r="K353" i="1"/>
  <c r="N353" i="1"/>
  <c r="K354" i="1"/>
  <c r="N354" i="1"/>
  <c r="K355" i="1"/>
  <c r="N355" i="1"/>
  <c r="K356" i="1"/>
  <c r="N356" i="1"/>
  <c r="K357" i="1"/>
  <c r="N357" i="1"/>
  <c r="K358" i="1"/>
  <c r="N358" i="1"/>
  <c r="K359" i="1"/>
  <c r="N359" i="1"/>
  <c r="K360" i="1"/>
  <c r="N360" i="1"/>
  <c r="K373" i="1"/>
  <c r="N373" i="1"/>
  <c r="K363" i="1"/>
  <c r="N363" i="1"/>
  <c r="K364" i="1"/>
  <c r="N364" i="1"/>
  <c r="K365" i="1"/>
  <c r="N365" i="1"/>
  <c r="K366" i="1"/>
  <c r="N366" i="1"/>
  <c r="K367" i="1"/>
  <c r="N367" i="1"/>
  <c r="K368" i="1"/>
  <c r="N368" i="1"/>
  <c r="K369" i="1"/>
  <c r="N369" i="1"/>
  <c r="K379" i="1"/>
  <c r="N379" i="1"/>
  <c r="K382" i="1"/>
  <c r="N382" i="1"/>
  <c r="K383" i="1"/>
  <c r="N383" i="1"/>
  <c r="K384" i="1"/>
  <c r="N384" i="1"/>
  <c r="K385" i="1"/>
  <c r="N385" i="1"/>
  <c r="K386" i="1"/>
  <c r="N386" i="1"/>
  <c r="K387" i="1"/>
  <c r="N387" i="1"/>
  <c r="K390" i="1"/>
  <c r="N390" i="1"/>
  <c r="K411" i="1"/>
  <c r="N411" i="1"/>
  <c r="N422" i="1" s="1"/>
  <c r="K391" i="1"/>
  <c r="N391" i="1"/>
  <c r="N90" i="1"/>
  <c r="K90" i="1"/>
  <c r="N89" i="1"/>
  <c r="K89" i="1"/>
  <c r="N396" i="1" l="1"/>
  <c r="N388" i="1"/>
  <c r="N370" i="1"/>
  <c r="N361" i="1"/>
  <c r="N335" i="1"/>
  <c r="N325" i="1"/>
  <c r="N310" i="1"/>
  <c r="N296" i="1"/>
  <c r="O285" i="1"/>
  <c r="N257" i="1"/>
  <c r="N239" i="1"/>
  <c r="N216" i="1"/>
  <c r="N209" i="1"/>
  <c r="N194" i="1"/>
  <c r="N176" i="1"/>
  <c r="N169" i="1"/>
  <c r="O157" i="1"/>
  <c r="N115" i="1"/>
  <c r="N105" i="1"/>
  <c r="K73" i="1"/>
  <c r="N73" i="1"/>
  <c r="K88" i="1"/>
  <c r="N88" i="1"/>
  <c r="N92" i="1" s="1"/>
  <c r="K65" i="1"/>
  <c r="N65" i="1"/>
  <c r="K66" i="1"/>
  <c r="N66" i="1"/>
  <c r="K67" i="1"/>
  <c r="N67" i="1"/>
  <c r="K68" i="1"/>
  <c r="N68" i="1"/>
  <c r="K69" i="1"/>
  <c r="N69" i="1"/>
  <c r="K70" i="1"/>
  <c r="N70" i="1"/>
  <c r="K74" i="1"/>
  <c r="N74" i="1"/>
  <c r="K76" i="1"/>
  <c r="N76" i="1"/>
  <c r="K77" i="1"/>
  <c r="N77" i="1"/>
  <c r="K78" i="1"/>
  <c r="N78" i="1"/>
  <c r="K79" i="1"/>
  <c r="N79" i="1"/>
  <c r="K80" i="1"/>
  <c r="N80" i="1"/>
  <c r="K81" i="1"/>
  <c r="N81" i="1"/>
  <c r="K82" i="1"/>
  <c r="N82" i="1"/>
  <c r="K83" i="1"/>
  <c r="N83" i="1"/>
  <c r="K84" i="1"/>
  <c r="N84" i="1"/>
  <c r="K85" i="1"/>
  <c r="N85" i="1"/>
  <c r="N86" i="1" l="1"/>
  <c r="N71" i="1"/>
  <c r="N35" i="1"/>
  <c r="K35" i="1"/>
  <c r="N34" i="1"/>
  <c r="K34" i="1"/>
  <c r="K11" i="1" l="1"/>
  <c r="N11" i="1"/>
  <c r="K28" i="1" l="1"/>
  <c r="N28" i="1"/>
  <c r="K29" i="1"/>
  <c r="N29" i="1"/>
  <c r="K30" i="1"/>
  <c r="N30" i="1"/>
  <c r="K31" i="1"/>
  <c r="N31" i="1"/>
  <c r="K36" i="1"/>
  <c r="N36" i="1"/>
  <c r="K37" i="1"/>
  <c r="N37" i="1"/>
  <c r="K38" i="1"/>
  <c r="N38" i="1"/>
  <c r="K39" i="1"/>
  <c r="N39" i="1"/>
  <c r="K40" i="1"/>
  <c r="N40" i="1"/>
  <c r="K41" i="1"/>
  <c r="N41" i="1"/>
  <c r="K57" i="1"/>
  <c r="N57" i="1"/>
  <c r="K44" i="1"/>
  <c r="N44" i="1"/>
  <c r="K45" i="1"/>
  <c r="N45" i="1"/>
  <c r="K46" i="1"/>
  <c r="N46" i="1"/>
  <c r="K47" i="1"/>
  <c r="N47" i="1"/>
  <c r="K48" i="1"/>
  <c r="N48" i="1"/>
  <c r="K49" i="1"/>
  <c r="N49" i="1"/>
  <c r="K50" i="1"/>
  <c r="N50" i="1"/>
  <c r="K51" i="1"/>
  <c r="N51" i="1"/>
  <c r="K52" i="1"/>
  <c r="N52" i="1"/>
  <c r="K53" i="1"/>
  <c r="N53" i="1"/>
  <c r="K54" i="1"/>
  <c r="N54" i="1"/>
  <c r="K58" i="1"/>
  <c r="N58" i="1"/>
  <c r="K59" i="1"/>
  <c r="N59" i="1"/>
  <c r="K60" i="1"/>
  <c r="N60" i="1"/>
  <c r="K61" i="1"/>
  <c r="N61" i="1"/>
  <c r="K62" i="1"/>
  <c r="N62" i="1"/>
  <c r="N14" i="1"/>
  <c r="N15" i="1"/>
  <c r="N3" i="1"/>
  <c r="N4" i="1"/>
  <c r="N5" i="1"/>
  <c r="N6" i="1"/>
  <c r="N7" i="1"/>
  <c r="N8" i="1"/>
  <c r="N13" i="1"/>
  <c r="N16" i="1"/>
  <c r="N17" i="1"/>
  <c r="N18" i="1"/>
  <c r="N19" i="1"/>
  <c r="N20" i="1"/>
  <c r="N21" i="1"/>
  <c r="N22" i="1"/>
  <c r="N23" i="1"/>
  <c r="N24" i="1"/>
  <c r="N25" i="1"/>
  <c r="N26" i="1"/>
  <c r="N27" i="1"/>
  <c r="K14" i="1"/>
  <c r="K15" i="1"/>
  <c r="K3" i="1"/>
  <c r="K4" i="1"/>
  <c r="K5" i="1"/>
  <c r="K6" i="1"/>
  <c r="K7" i="1"/>
  <c r="K8" i="1"/>
  <c r="K13" i="1"/>
  <c r="K16" i="1"/>
  <c r="K17" i="1"/>
  <c r="K18" i="1"/>
  <c r="K19" i="1"/>
  <c r="K20" i="1"/>
  <c r="K21" i="1"/>
  <c r="K22" i="1"/>
  <c r="K23" i="1"/>
  <c r="K24" i="1"/>
  <c r="K25" i="1"/>
  <c r="K26" i="1"/>
  <c r="K27" i="1"/>
  <c r="N55" i="1" l="1"/>
  <c r="N63" i="1"/>
  <c r="N42" i="1"/>
  <c r="N32" i="1"/>
  <c r="N2" i="1" l="1"/>
  <c r="N9" i="1" s="1"/>
  <c r="K2" i="1" l="1"/>
</calcChain>
</file>

<file path=xl/sharedStrings.xml><?xml version="1.0" encoding="utf-8"?>
<sst xmlns="http://schemas.openxmlformats.org/spreadsheetml/2006/main" count="10312" uniqueCount="6870">
  <si>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</si>
  <si>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</si>
  <si>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</si>
  <si>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</si>
  <si>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</si>
  <si>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</si>
  <si>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</si>
  <si>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</si>
  <si>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</si>
  <si>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</si>
  <si>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</si>
  <si>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</si>
  <si>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</si>
  <si>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</si>
  <si>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</si>
  <si>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</si>
  <si>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</si>
  <si>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</si>
  <si>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</si>
  <si>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</si>
  <si>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</si>
  <si>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</si>
  <si>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</si>
  <si>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</si>
  <si>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</si>
  <si>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</si>
  <si>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</si>
  <si>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</si>
  <si>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</si>
  <si>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</si>
  <si>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</si>
  <si>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</si>
  <si>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</si>
  <si>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</si>
  <si>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</si>
  <si>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</si>
  <si>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</si>
  <si>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</si>
  <si>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</si>
  <si>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</si>
  <si>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</si>
  <si>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</si>
  <si>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</si>
  <si>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</si>
  <si>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</si>
  <si>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</si>
  <si>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</si>
  <si>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</si>
  <si>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</si>
  <si>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</si>
  <si>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</si>
  <si>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</si>
  <si>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</si>
  <si>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</si>
  <si>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</si>
  <si>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</si>
  <si>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</si>
  <si>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</si>
  <si>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</si>
  <si>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</si>
  <si>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</si>
  <si>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</si>
  <si>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</si>
  <si>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</si>
  <si>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</si>
  <si>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</si>
  <si>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</si>
  <si>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</si>
  <si>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</si>
  <si>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</si>
  <si>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</si>
  <si>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</si>
  <si>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</si>
  <si>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ACREAGE/
SIZE</t>
  </si>
  <si>
    <t># of Conveyance</t>
  </si>
  <si>
    <t># of Exempts</t>
  </si>
  <si>
    <t>Conveyance Total</t>
  </si>
  <si>
    <t>same</t>
  </si>
  <si>
    <t>E2</t>
  </si>
  <si>
    <t>E595</t>
  </si>
  <si>
    <t>010-00000780-00</t>
  </si>
  <si>
    <t xml:space="preserve">Martin David R </t>
  </si>
  <si>
    <t>Martin David R  &amp; Esther R JLRS</t>
  </si>
  <si>
    <t>002-00000048-00</t>
  </si>
  <si>
    <t>Zimmerman Bryan E &amp; Rebekah R</t>
  </si>
  <si>
    <t>McBride Loren M &amp; Carrie N</t>
  </si>
  <si>
    <t>029-00000665-00</t>
  </si>
  <si>
    <t>029-00000666-00</t>
  </si>
  <si>
    <t>50x200</t>
  </si>
  <si>
    <t>Corbett Wade L &amp; Helen L</t>
  </si>
  <si>
    <t>Corbett Helen L</t>
  </si>
  <si>
    <t>040-00000210-00</t>
  </si>
  <si>
    <t>040-00000212-00</t>
  </si>
  <si>
    <t>040-00000211-00</t>
  </si>
  <si>
    <t>040-00000214-00</t>
  </si>
  <si>
    <t>040-00000213-00</t>
  </si>
  <si>
    <t>Mounts Cathy aka Cathy S</t>
  </si>
  <si>
    <t>McPhillen Brent L &amp; Elizabeth M</t>
  </si>
  <si>
    <t>E1</t>
  </si>
  <si>
    <t>013-00001107-00</t>
  </si>
  <si>
    <t>McNichols Thomas J &amp; Marilyn A</t>
  </si>
  <si>
    <t>McNichols Mark</t>
  </si>
  <si>
    <t>E3</t>
  </si>
  <si>
    <t>013-14300105-01</t>
  </si>
  <si>
    <t>East Ohio Conference of the United Methodist Church</t>
  </si>
  <si>
    <t>Board of Trustees of Jackson Township Coshocton County Ohio</t>
  </si>
  <si>
    <t>E4</t>
  </si>
  <si>
    <t>043-00000802-00</t>
  </si>
  <si>
    <t>043-00000803-00</t>
  </si>
  <si>
    <t>044-00000011-00</t>
  </si>
  <si>
    <t>55.4x150</t>
  </si>
  <si>
    <t>Kirpatrick Jeannette E (dec'd)</t>
  </si>
  <si>
    <t>Corder Kim E &amp; Kirkpatrick Keith E</t>
  </si>
  <si>
    <t>018-00000637-00</t>
  </si>
  <si>
    <t>018-00000638-00</t>
  </si>
  <si>
    <t>018-00000639-00</t>
  </si>
  <si>
    <t>53x150</t>
  </si>
  <si>
    <t>Duling Marsha L TTEE of the Ours Family Trust Dated January 30, 2008</t>
  </si>
  <si>
    <t>043-00005483-00</t>
  </si>
  <si>
    <t>Zingg Suzanne A TTEE of the Donald W Austin and Elva Y Austin Joint Trust dated August 4, 1992</t>
  </si>
  <si>
    <t>Wilson Tyler M &amp; Allison N JLRS</t>
  </si>
  <si>
    <t>018-00000461-00</t>
  </si>
  <si>
    <t>Ady Jeremy D &amp; Amanda Lynn</t>
  </si>
  <si>
    <t>McCreery Nathan</t>
  </si>
  <si>
    <t>E5</t>
  </si>
  <si>
    <t>026-00000139-00</t>
  </si>
  <si>
    <t>033-00000122-00</t>
  </si>
  <si>
    <t>033-00000392-00</t>
  </si>
  <si>
    <t>033-00000123-00</t>
  </si>
  <si>
    <t>Smith Patrick E</t>
  </si>
  <si>
    <t>Smith Stephanie L et al</t>
  </si>
  <si>
    <t>040-0000041-09</t>
  </si>
  <si>
    <t>Pietrowski Peter D (dec'd)</t>
  </si>
  <si>
    <t>Pietrowski Jennifer G</t>
  </si>
  <si>
    <t>017-00000892-01</t>
  </si>
  <si>
    <t>minerals</t>
  </si>
  <si>
    <t>Oil &amp; Gas Mineral Fund, LP</t>
  </si>
  <si>
    <t>Summerfield Farms LLC</t>
  </si>
  <si>
    <t>E6</t>
  </si>
  <si>
    <t>013-00008868-00</t>
  </si>
  <si>
    <t>Powell Edwin (dec'd)</t>
  </si>
  <si>
    <t>Powell Edwin L Jr</t>
  </si>
  <si>
    <t>E7</t>
  </si>
  <si>
    <t>043-15128027-00</t>
  </si>
  <si>
    <t>043-00002966-00</t>
  </si>
  <si>
    <t>Neff Caryol Jean</t>
  </si>
  <si>
    <t>Neff William C (dec'd)</t>
  </si>
  <si>
    <t>E8</t>
  </si>
  <si>
    <t>010-00000395-00</t>
  </si>
  <si>
    <t>010-00000395-01</t>
  </si>
  <si>
    <t>Carrol Charles F (dec'd)</t>
  </si>
  <si>
    <t xml:space="preserve">Carroll Angela Marie </t>
  </si>
  <si>
    <t>004-00000179-00</t>
  </si>
  <si>
    <t>Bantum A Michael</t>
  </si>
  <si>
    <t>Balo Steven Craig</t>
  </si>
  <si>
    <t>E9</t>
  </si>
  <si>
    <t>017-00000427-01</t>
  </si>
  <si>
    <t>Barbara Caldwell  LTD</t>
  </si>
  <si>
    <t>Caldwell Barbara Diann TTEE</t>
  </si>
  <si>
    <t>E10</t>
  </si>
  <si>
    <t>017-00000064-00</t>
  </si>
  <si>
    <t>Caldwell Barbara D</t>
  </si>
  <si>
    <t>042-00000277-00</t>
  </si>
  <si>
    <t>Dilly Kristina M nka Dilly</t>
  </si>
  <si>
    <t>Yoder Edwin &amp; Sara Ann</t>
  </si>
  <si>
    <t>E11</t>
  </si>
  <si>
    <t>021-00000138-00</t>
  </si>
  <si>
    <t>Johnson David A SUCC TTEE</t>
  </si>
  <si>
    <t>Johnson Dennis K</t>
  </si>
  <si>
    <t>013-00001629-00</t>
  </si>
  <si>
    <t>Aman Carrie aka Carrie Rene Elizabeth Thomas</t>
  </si>
  <si>
    <t>Kiser Seth E</t>
  </si>
  <si>
    <t>021-00000737-01</t>
  </si>
  <si>
    <t>Guilliams Chad &amp; Wendy</t>
  </si>
  <si>
    <t>Wagoner Andrew D</t>
  </si>
  <si>
    <t>043-00003377-00</t>
  </si>
  <si>
    <t>Rettos Donna K by POA</t>
  </si>
  <si>
    <t>Oliver Steven M</t>
  </si>
  <si>
    <t>043-00004222-00</t>
  </si>
  <si>
    <t>45x145</t>
  </si>
  <si>
    <t>Knepper Thomas W (dec'd)</t>
  </si>
  <si>
    <t>McMorrow Martha L &amp; William A</t>
  </si>
  <si>
    <t>E13</t>
  </si>
  <si>
    <t>020-00000481-00</t>
  </si>
  <si>
    <t>020-00000482-00</t>
  </si>
  <si>
    <t>018-00000050-00</t>
  </si>
  <si>
    <t>51.3x75</t>
  </si>
  <si>
    <t>Finton C Kenneth (dec'd)</t>
  </si>
  <si>
    <t>Finton Kevin, Kent &amp; Kurt</t>
  </si>
  <si>
    <t>E14</t>
  </si>
  <si>
    <t>035-00000418-00</t>
  </si>
  <si>
    <t>Holdsworth Brenda D (dec'd)</t>
  </si>
  <si>
    <t>Holdsworth James A</t>
  </si>
  <si>
    <t>E15</t>
  </si>
  <si>
    <t>020-00000937-00</t>
  </si>
  <si>
    <t>40.10x151.51</t>
  </si>
  <si>
    <t>Buday charlene C</t>
  </si>
  <si>
    <t>Buday James A III</t>
  </si>
  <si>
    <t>043-00005048-00</t>
  </si>
  <si>
    <t>Locke Shawn A &amp; Angela N</t>
  </si>
  <si>
    <t>Bolick Christopher A &amp; Alissa A JLRS</t>
  </si>
  <si>
    <t>041-00000015-00</t>
  </si>
  <si>
    <t>041-00000317-00</t>
  </si>
  <si>
    <t>Chaney Joseph C TTEE</t>
  </si>
  <si>
    <t>Dietz Nicole</t>
  </si>
  <si>
    <t>043-00005339-00</t>
  </si>
  <si>
    <t>Harmon Keith K  &amp; Lam Huyen Thi Bang</t>
  </si>
  <si>
    <t>Crawford James  S &amp; Karen E   JLRS</t>
  </si>
  <si>
    <t>030-00000007-00</t>
  </si>
  <si>
    <t>Williams James J  JR</t>
  </si>
  <si>
    <t>Mackim Kimberly Anne</t>
  </si>
  <si>
    <t>043-00006532-00</t>
  </si>
  <si>
    <t>43 x 90</t>
  </si>
  <si>
    <t>AB Rentals LLC</t>
  </si>
  <si>
    <t>Watson Anthony A</t>
  </si>
  <si>
    <t>014-00000082-00</t>
  </si>
  <si>
    <t>Yoder Eli A &amp; Susan</t>
  </si>
  <si>
    <t>Hickory Lane Acres LTD</t>
  </si>
  <si>
    <t>043-00002126-00</t>
  </si>
  <si>
    <t>US Trust NA, TTEE</t>
  </si>
  <si>
    <t>Seis Source LLC</t>
  </si>
  <si>
    <t>043-00004773-00</t>
  </si>
  <si>
    <t>Miller Robert D</t>
  </si>
  <si>
    <t>Wiggins Bryan A</t>
  </si>
  <si>
    <t>E12</t>
  </si>
  <si>
    <t>021-00000421-00</t>
  </si>
  <si>
    <t xml:space="preserve">Patterson Patrick E Trust </t>
  </si>
  <si>
    <t>Jones William J Jr</t>
  </si>
  <si>
    <t>043-00000394-00</t>
  </si>
  <si>
    <t>42x120</t>
  </si>
  <si>
    <t>Fennell Wade Anthony</t>
  </si>
  <si>
    <t>Logan John &amp; Jennifer JLRS</t>
  </si>
  <si>
    <t>E16</t>
  </si>
  <si>
    <t>043-00005585-00</t>
  </si>
  <si>
    <t>103x110.15</t>
  </si>
  <si>
    <t>Turner Edward R</t>
  </si>
  <si>
    <t>Turner Edward R TTEE</t>
  </si>
  <si>
    <t>031-00000142-01</t>
  </si>
  <si>
    <t>031-00000142-02</t>
  </si>
  <si>
    <t>Henning Bradley A &amp; Lorena K</t>
  </si>
  <si>
    <t>Timber Maysville LLC</t>
  </si>
  <si>
    <t>E17</t>
  </si>
  <si>
    <t>032-00000301-01</t>
  </si>
  <si>
    <t>goodman Amanda C</t>
  </si>
  <si>
    <t>Goodman Jeremy L</t>
  </si>
  <si>
    <t>037-00000081-00</t>
  </si>
  <si>
    <t>Finton Investments Inc fka Finton Equipment Inc</t>
  </si>
  <si>
    <t>WAHL Holdings LLC</t>
  </si>
  <si>
    <t>E19</t>
  </si>
  <si>
    <t>002-00000025-08</t>
  </si>
  <si>
    <t>Williams Harold W</t>
  </si>
  <si>
    <t>Williams Tammy J</t>
  </si>
  <si>
    <t>E20</t>
  </si>
  <si>
    <t>E21</t>
  </si>
  <si>
    <t>E22</t>
  </si>
  <si>
    <t>E23</t>
  </si>
  <si>
    <t>027-00000122-00</t>
  </si>
  <si>
    <t>Marquand James William &amp; Lillian Lee</t>
  </si>
  <si>
    <t>Miller Conrad D &amp; Lois A</t>
  </si>
  <si>
    <t>Foley William James II &amp; Carol J</t>
  </si>
  <si>
    <t>Foley Douglas Owen</t>
  </si>
  <si>
    <t>Foley Dwight Marquand &amp; Alejandra</t>
  </si>
  <si>
    <t>006-00000082-00</t>
  </si>
  <si>
    <t>016-07403001-01</t>
  </si>
  <si>
    <t>Braxton Nichole R</t>
  </si>
  <si>
    <t>Ogle Robert &amp; Connie J</t>
  </si>
  <si>
    <t>038-00000112-00</t>
  </si>
  <si>
    <t>Craibo Properties LLC</t>
  </si>
  <si>
    <t>Guilliams Joseph N &amp; Biller Della</t>
  </si>
  <si>
    <t>017-00000217-00</t>
  </si>
  <si>
    <t>McKinney Jeanne</t>
  </si>
  <si>
    <t>Miller Mervin D &amp; Martha   JLRS</t>
  </si>
  <si>
    <t>E18</t>
  </si>
  <si>
    <t>017-00000932-00</t>
  </si>
  <si>
    <t>017-00000932-02</t>
  </si>
  <si>
    <t>McKinney James Garland (Estate)</t>
  </si>
  <si>
    <t>McKinney Jean</t>
  </si>
  <si>
    <t>029-00000373-00</t>
  </si>
  <si>
    <t>Wentz Jean L, TTEE</t>
  </si>
  <si>
    <t>Bassetti Lynne, Wentz Gregory A, Co TTEES</t>
  </si>
  <si>
    <t>043-00000854-00</t>
  </si>
  <si>
    <t>043-00000855-00</t>
  </si>
  <si>
    <t>74x93</t>
  </si>
  <si>
    <t>2x93</t>
  </si>
  <si>
    <t>Huston Denise L fka Denise Stotts</t>
  </si>
  <si>
    <t>Walters Michael</t>
  </si>
  <si>
    <t>009-00000098-00</t>
  </si>
  <si>
    <t>Miller Robbie D &amp; Rachel E</t>
  </si>
  <si>
    <t>Yoder Dean F &amp; Erma P JLRS</t>
  </si>
  <si>
    <t>E24</t>
  </si>
  <si>
    <t>038-00000131-02</t>
  </si>
  <si>
    <t xml:space="preserve">Carroll Charles </t>
  </si>
  <si>
    <t>Leigh Tammy</t>
  </si>
  <si>
    <t>E25</t>
  </si>
  <si>
    <t>E26</t>
  </si>
  <si>
    <t>018-00000045-00</t>
  </si>
  <si>
    <t>018-00000046-00</t>
  </si>
  <si>
    <t>Shrimplin Lucille G</t>
  </si>
  <si>
    <t>Shrimplin Bruce &amp; Pamela</t>
  </si>
  <si>
    <t>002-00000096-00</t>
  </si>
  <si>
    <t>002-00000097-00</t>
  </si>
  <si>
    <t>Zimmerman Fred L &amp; Nancy L</t>
  </si>
  <si>
    <t>Wengerd Jerry E &amp; Miriam L JLRS</t>
  </si>
  <si>
    <t>002-00000530-01</t>
  </si>
  <si>
    <t>002-00000529-03</t>
  </si>
  <si>
    <t>Miller Daniel R Jr aka Daniel &amp; Katieann I</t>
  </si>
  <si>
    <t>Erb Eldon M</t>
  </si>
  <si>
    <t>032-00000882-01</t>
  </si>
  <si>
    <t>Morrison Oscar F (dec'd)</t>
  </si>
  <si>
    <t>Varnum Dillon &amp; Ashley Meadows</t>
  </si>
  <si>
    <t>013-00000396-01</t>
  </si>
  <si>
    <t>Richeson Marina L</t>
  </si>
  <si>
    <t>Yoder Eli R, Yoder Laura &amp; Byler Ben</t>
  </si>
  <si>
    <t>E27</t>
  </si>
  <si>
    <t>020-16119039-00</t>
  </si>
  <si>
    <t>020-16119040-00</t>
  </si>
  <si>
    <t>50x160</t>
  </si>
  <si>
    <t>Tubbs Sue A aka Sue Ann</t>
  </si>
  <si>
    <t>Tubbs Sue A &amp; Timothy L</t>
  </si>
  <si>
    <t>029-00000186-00</t>
  </si>
  <si>
    <t>Mencer Jetta, TTEE</t>
  </si>
  <si>
    <t xml:space="preserve">Albert William &amp; E Jane </t>
  </si>
  <si>
    <t>Hoffman Douglas G</t>
  </si>
  <si>
    <t>043-00003884-00</t>
  </si>
  <si>
    <t>Guilliams Properties LLC</t>
  </si>
  <si>
    <t>Beausoleil Judy</t>
  </si>
  <si>
    <t>043-15120157-00</t>
  </si>
  <si>
    <t>Gill Jeffrey S</t>
  </si>
  <si>
    <t>Crall Tyler L &amp; Krista J</t>
  </si>
  <si>
    <t>E28</t>
  </si>
  <si>
    <t>020-00000400-00</t>
  </si>
  <si>
    <t>Arnold Barbara T</t>
  </si>
  <si>
    <t>Arnold Robert E &amp; Arnold Barbara T</t>
  </si>
  <si>
    <t>017-00001057-05</t>
  </si>
  <si>
    <t>Langdon Joyce A &amp; William H</t>
  </si>
  <si>
    <t>Cutshall Richard A &amp; Paulet J JLRS</t>
  </si>
  <si>
    <t>E29</t>
  </si>
  <si>
    <t>004-00000518-00</t>
  </si>
  <si>
    <t>McCombs Billy J (dec'd)</t>
  </si>
  <si>
    <t>McCombs Candace K</t>
  </si>
  <si>
    <t>E30</t>
  </si>
  <si>
    <t>020-00000303-00</t>
  </si>
  <si>
    <t>020-00000304-00</t>
  </si>
  <si>
    <t>5x150</t>
  </si>
  <si>
    <t>50.5x150</t>
  </si>
  <si>
    <t>Tubbs Timothy L &amp; Sue A</t>
  </si>
  <si>
    <t>Tubbs Heath Michael &amp; Shannon Marie JLRS</t>
  </si>
  <si>
    <t>016-00000146-00</t>
  </si>
  <si>
    <t>016-00000147-00</t>
  </si>
  <si>
    <t>66x180</t>
  </si>
  <si>
    <t>33x160</t>
  </si>
  <si>
    <t>Wesney Raymond &amp; Debra D</t>
  </si>
  <si>
    <t>Vatter Samantha L</t>
  </si>
  <si>
    <t>026-00000201-00</t>
  </si>
  <si>
    <t>026-00000</t>
  </si>
  <si>
    <t>E36</t>
  </si>
  <si>
    <t>026-00000200-00</t>
  </si>
  <si>
    <t>026-00000199-00</t>
  </si>
  <si>
    <t>026-00000202-00</t>
  </si>
  <si>
    <t>gas/oil/minerals</t>
  </si>
  <si>
    <t>Jarlan, Inc</t>
  </si>
  <si>
    <t>Dix Farm LLC</t>
  </si>
  <si>
    <t>E37</t>
  </si>
  <si>
    <t>Dix John H, JR</t>
  </si>
  <si>
    <t>E38</t>
  </si>
  <si>
    <t>Dix Emmett C</t>
  </si>
  <si>
    <t>E39</t>
  </si>
  <si>
    <t>Hankin Bondie</t>
  </si>
  <si>
    <t>E40</t>
  </si>
  <si>
    <t>Haught Amy</t>
  </si>
  <si>
    <t>RLH Dix Farm LLC</t>
  </si>
  <si>
    <t>E31</t>
  </si>
  <si>
    <t>Dix Janet S (dec'd)</t>
  </si>
  <si>
    <t>Dix John H</t>
  </si>
  <si>
    <t>mineral gas oil</t>
  </si>
  <si>
    <t>E32</t>
  </si>
  <si>
    <t>Dix John H (dec'd)</t>
  </si>
  <si>
    <t>Dix Douglas A et al</t>
  </si>
  <si>
    <t>E33</t>
  </si>
  <si>
    <t>Dix Douglas A</t>
  </si>
  <si>
    <t>E34</t>
  </si>
  <si>
    <t>Glase Lesley</t>
  </si>
  <si>
    <t>E35</t>
  </si>
  <si>
    <t>Brahler Katy</t>
  </si>
  <si>
    <t>008-00000295-01</t>
  </si>
  <si>
    <t>Miller Aden J and Clara A</t>
  </si>
  <si>
    <t>Miller Bert A &amp; Lorene N</t>
  </si>
  <si>
    <t>017-00000187-00</t>
  </si>
  <si>
    <t>Yoder James E &amp; Eli J</t>
  </si>
  <si>
    <t>Yoder Marty E &amp; Fannie JLRS</t>
  </si>
  <si>
    <t>022-00000130-00</t>
  </si>
  <si>
    <t>72x150</t>
  </si>
  <si>
    <t xml:space="preserve">Sharrock Farrill S estate of </t>
  </si>
  <si>
    <t>Bradshaw Thomas V &amp; Diana S JLRS</t>
  </si>
  <si>
    <t>E41</t>
  </si>
  <si>
    <t>013-00001116-00</t>
  </si>
  <si>
    <t>SunTrust Bank TTEE</t>
  </si>
  <si>
    <t>Burke Holly L &amp; Albert L JLRS</t>
  </si>
  <si>
    <t>041-00000144-27</t>
  </si>
  <si>
    <t>Kirkbride Eric &amp; Jamie</t>
  </si>
  <si>
    <t>Fender Kris M</t>
  </si>
  <si>
    <t>043-00002429-00</t>
  </si>
  <si>
    <t>54x138</t>
  </si>
  <si>
    <t>x</t>
  </si>
  <si>
    <t>Kimble Kelly R</t>
  </si>
  <si>
    <t>JPMOrgan Chase Bank NA</t>
  </si>
  <si>
    <t>E44</t>
  </si>
  <si>
    <t>029-00000784-00</t>
  </si>
  <si>
    <t>029-00000785-00</t>
  </si>
  <si>
    <t>56.7x283.3</t>
  </si>
  <si>
    <t>56.7x255.70</t>
  </si>
  <si>
    <t>Duffy Patrick S Jr (dec'd)</t>
  </si>
  <si>
    <t>Duffy Helen T</t>
  </si>
  <si>
    <t>E45</t>
  </si>
  <si>
    <t>002-00000154-01</t>
  </si>
  <si>
    <t>Donley Richard E (dec'd)</t>
  </si>
  <si>
    <t>Donley Mary E</t>
  </si>
  <si>
    <t>002-00000565-00</t>
  </si>
  <si>
    <t>Yoder Dwaine J &amp; Katie Mae JLRS</t>
  </si>
  <si>
    <t>038-00000042-00</t>
  </si>
  <si>
    <t>Winesburg Pallet Co</t>
  </si>
  <si>
    <t>Winesburg Enterprises LTD</t>
  </si>
  <si>
    <t>Mast Merle M &amp; Edna L JLRS</t>
  </si>
  <si>
    <t>E42</t>
  </si>
  <si>
    <t>E43</t>
  </si>
  <si>
    <t>E47</t>
  </si>
  <si>
    <t>Honabarger Ernest &amp; Margaret</t>
  </si>
  <si>
    <t>004-00000194-00</t>
  </si>
  <si>
    <t>Any interest</t>
  </si>
  <si>
    <t>Furnis Deborah Clark</t>
  </si>
  <si>
    <t>Hosfelt Richard E &amp; Marcia A</t>
  </si>
  <si>
    <t>004-00000195-00</t>
  </si>
  <si>
    <t>Hosfelt Richard E</t>
  </si>
  <si>
    <t>Clark Deboarh Marie aka Furnis</t>
  </si>
  <si>
    <t>E46</t>
  </si>
  <si>
    <t>008-00000145-08</t>
  </si>
  <si>
    <t>Miller Ivan M</t>
  </si>
  <si>
    <t>Miller Ivan M &amp; Betty JLRS</t>
  </si>
  <si>
    <t>009-00000276-08</t>
  </si>
  <si>
    <t>Yoder Dean F &amp; Erma P</t>
  </si>
  <si>
    <t xml:space="preserve">Miller Robbie D &amp; Rachel E </t>
  </si>
  <si>
    <t>E48</t>
  </si>
  <si>
    <t>043-00002652-00</t>
  </si>
  <si>
    <t>043-00002653-00</t>
  </si>
  <si>
    <t>50x130</t>
  </si>
  <si>
    <t>Remington Michael T &amp; Ina C</t>
  </si>
  <si>
    <t>E49</t>
  </si>
  <si>
    <t>004-00000681-00</t>
  </si>
  <si>
    <t>004-00000682-00</t>
  </si>
  <si>
    <t>016-00000120-00</t>
  </si>
  <si>
    <t>106x215</t>
  </si>
  <si>
    <t>82.5x91.5</t>
  </si>
  <si>
    <t>Warden James E &amp; Mona C</t>
  </si>
  <si>
    <t>Remington Michael T &amp; Ina C  JLRS</t>
  </si>
  <si>
    <t>Warden James E &amp; Mona C JLRS</t>
  </si>
  <si>
    <t>E50</t>
  </si>
  <si>
    <t>027-00000125-00</t>
  </si>
  <si>
    <t>027-00000125-02</t>
  </si>
  <si>
    <t>Kaufman Ronald L &amp; Sharon C</t>
  </si>
  <si>
    <t>Kaufman Ronald L &amp; Sharon C JLRS</t>
  </si>
  <si>
    <t>E51</t>
  </si>
  <si>
    <t>016-00000242-00</t>
  </si>
  <si>
    <t>66x132</t>
  </si>
  <si>
    <t>Shearn Jodie D (dec'd)</t>
  </si>
  <si>
    <t>Shearn Terry A</t>
  </si>
  <si>
    <t>003-00000211-02</t>
  </si>
  <si>
    <t>Jackson Jimmy</t>
  </si>
  <si>
    <t>DeBoard Steven &amp; Eileen</t>
  </si>
  <si>
    <t>037-00000190-00</t>
  </si>
  <si>
    <t>043-15124007-01</t>
  </si>
  <si>
    <t>Lyons Mindy R</t>
  </si>
  <si>
    <t>McCoy Chad D &amp; Casi L JLRS</t>
  </si>
  <si>
    <t>E52</t>
  </si>
  <si>
    <t>035-00000224-00</t>
  </si>
  <si>
    <t>Finton Equipment Inc</t>
  </si>
  <si>
    <t>Countryside Imports Ltd</t>
  </si>
  <si>
    <t>035-00000908-00</t>
  </si>
  <si>
    <t>Finton Janine Trust</t>
  </si>
  <si>
    <t>013-00000416-00</t>
  </si>
  <si>
    <t>Sammons Oblee Jr &amp; Tonya</t>
  </si>
  <si>
    <t>Winterringer Dustin Clark</t>
  </si>
  <si>
    <t>012-21301002-01</t>
  </si>
  <si>
    <t>Ohio State of</t>
  </si>
  <si>
    <t>Atterholt Paul L &amp; Jocelyn M</t>
  </si>
  <si>
    <t>029-00000970-00</t>
  </si>
  <si>
    <t>Hill David George &amp; Pamela Sue</t>
  </si>
  <si>
    <t>Hill Joshua D &amp; Jennifer N Rauh-Hill</t>
  </si>
  <si>
    <t>E53</t>
  </si>
  <si>
    <t>032-00000050-00</t>
  </si>
  <si>
    <t>Neff Melvin</t>
  </si>
  <si>
    <t>Neff Melvin, Barker Janice E, Neff Jordan</t>
  </si>
  <si>
    <t>E54</t>
  </si>
  <si>
    <t>044-00000585-10</t>
  </si>
  <si>
    <t>044-00000585-03</t>
  </si>
  <si>
    <t>Spitler Robert E</t>
  </si>
  <si>
    <t>Jamison Kimberly Anne &amp; Michael R JLRS</t>
  </si>
  <si>
    <t>013-00000469-00</t>
  </si>
  <si>
    <t>Frazer Tyler &amp; Kelsey Ray</t>
  </si>
  <si>
    <t>Preston Winter M</t>
  </si>
  <si>
    <t>E55</t>
  </si>
  <si>
    <t>005-00000169-00</t>
  </si>
  <si>
    <t>Wengerd Paul A</t>
  </si>
  <si>
    <t>Wengerd Paul A &amp; Anna Mae</t>
  </si>
  <si>
    <t>E56</t>
  </si>
  <si>
    <t>031-00000062-00</t>
  </si>
  <si>
    <t>Gillespie David &amp; Roselyn</t>
  </si>
  <si>
    <t>Gillespie David</t>
  </si>
  <si>
    <t>E57</t>
  </si>
  <si>
    <t>Ohio State of Ohio Dept of Transportation</t>
  </si>
  <si>
    <t>010-00000662-00</t>
  </si>
  <si>
    <t>Board of Trustees of Franklin Township</t>
  </si>
  <si>
    <t>012-21301002-06</t>
  </si>
  <si>
    <t>Humphreys Cory</t>
  </si>
  <si>
    <t>029-00000834-00</t>
  </si>
  <si>
    <t>50x84</t>
  </si>
  <si>
    <t>Mizer Tom</t>
  </si>
  <si>
    <t>Timmons Richard B</t>
  </si>
  <si>
    <t>E58</t>
  </si>
  <si>
    <t>037-00000396-00</t>
  </si>
  <si>
    <t>037-00000397-00</t>
  </si>
  <si>
    <t>50x111.5</t>
  </si>
  <si>
    <t>Cunningham Lauren D</t>
  </si>
  <si>
    <t>Cunningham Brandon M</t>
  </si>
  <si>
    <t>002-00000529-00</t>
  </si>
  <si>
    <t>Rohr Melva V TTEE</t>
  </si>
  <si>
    <t>Coblentz Maynard D</t>
  </si>
  <si>
    <t>E59</t>
  </si>
  <si>
    <t>026-00000065-00</t>
  </si>
  <si>
    <t>026-00000945-00</t>
  </si>
  <si>
    <t>Wilson CL</t>
  </si>
  <si>
    <t>Arnold Christine L &amp; Jack E</t>
  </si>
  <si>
    <t>017-00000558-00</t>
  </si>
  <si>
    <t>Lightell Donald R</t>
  </si>
  <si>
    <t>Casey Dennis R, Aaron and Cally</t>
  </si>
  <si>
    <t>E60</t>
  </si>
  <si>
    <t>038-00000137-00</t>
  </si>
  <si>
    <t>038-00000138-00</t>
  </si>
  <si>
    <t>038-00000139-00</t>
  </si>
  <si>
    <t>038-00000140-00</t>
  </si>
  <si>
    <t>038-00000141-00</t>
  </si>
  <si>
    <t>038-00000142-00</t>
  </si>
  <si>
    <t>038-00000722-00</t>
  </si>
  <si>
    <t>039-00000049-00</t>
  </si>
  <si>
    <t>039-00000050-00</t>
  </si>
  <si>
    <t>039-00000051-00</t>
  </si>
  <si>
    <t>039-00000052-00</t>
  </si>
  <si>
    <t>039-00000053-00</t>
  </si>
  <si>
    <t>039-00000056-00</t>
  </si>
  <si>
    <t>039-00000059-00</t>
  </si>
  <si>
    <t>039-00000135-00</t>
  </si>
  <si>
    <t>Lacy Mary Esther aka Mary E (dec'd)</t>
  </si>
  <si>
    <t>Lacy  Richard W</t>
  </si>
  <si>
    <t>043-00004662-00</t>
  </si>
  <si>
    <t>50x150</t>
  </si>
  <si>
    <t>Babcock M Martha</t>
  </si>
  <si>
    <t>Guthrie Wallace</t>
  </si>
  <si>
    <t>017-00000111-00</t>
  </si>
  <si>
    <t>Ronshausen Joan TTEE et al</t>
  </si>
  <si>
    <t>McGuire F Steven &amp; Bonnie J and McGuire David E &amp; Teresa J</t>
  </si>
  <si>
    <t>E61</t>
  </si>
  <si>
    <t>014-00000448-14</t>
  </si>
  <si>
    <t>McFarland Randy &amp; Peggy S</t>
  </si>
  <si>
    <t>McFarland Peggy S</t>
  </si>
  <si>
    <t>043-00005127-00</t>
  </si>
  <si>
    <t>043-00005128-00</t>
  </si>
  <si>
    <t>150x200</t>
  </si>
  <si>
    <t>12x200</t>
  </si>
  <si>
    <t>Crown Max &amp; Rhoda</t>
  </si>
  <si>
    <t>Crown Max K</t>
  </si>
  <si>
    <t>031-00000257-00</t>
  </si>
  <si>
    <t>Petersen John J TTEE</t>
  </si>
  <si>
    <t>Fry Shawn L</t>
  </si>
  <si>
    <t>040-00000358-02</t>
  </si>
  <si>
    <t>040-00000358-03</t>
  </si>
  <si>
    <t>Gibson Mark E</t>
  </si>
  <si>
    <t>Stevens Joseph</t>
  </si>
  <si>
    <t>E63</t>
  </si>
  <si>
    <t>042-00000023-04</t>
  </si>
  <si>
    <t>042-00000023-01</t>
  </si>
  <si>
    <t>042-00000267-01</t>
  </si>
  <si>
    <t>042-00000461-01</t>
  </si>
  <si>
    <t>Miller Raymond A et al</t>
  </si>
  <si>
    <t>Four Miller LLC</t>
  </si>
  <si>
    <t>E64</t>
  </si>
  <si>
    <t>031-00000209-01</t>
  </si>
  <si>
    <t>Mineral</t>
  </si>
  <si>
    <t>E65</t>
  </si>
  <si>
    <t>E66</t>
  </si>
  <si>
    <t>E67</t>
  </si>
  <si>
    <t>031-00000852-01</t>
  </si>
  <si>
    <t>Roberts James Christopher</t>
  </si>
  <si>
    <t>Morris Angela R</t>
  </si>
  <si>
    <t>Dixon Davina Lynn</t>
  </si>
  <si>
    <t>E68</t>
  </si>
  <si>
    <t>043-00003749-00</t>
  </si>
  <si>
    <t>52x121</t>
  </si>
  <si>
    <t>Guthrie Joyce I</t>
  </si>
  <si>
    <t>Guthrie Gene  Joyce I</t>
  </si>
  <si>
    <t>023-00000305-00</t>
  </si>
  <si>
    <t>Fowler-Hothem Ruthann</t>
  </si>
  <si>
    <t>Brehm Brandy J</t>
  </si>
  <si>
    <t>E69</t>
  </si>
  <si>
    <t>043-00001162-00</t>
  </si>
  <si>
    <t>47.5x293</t>
  </si>
  <si>
    <t>Fisher Carl N</t>
  </si>
  <si>
    <t>Fisher Carl N &amp; Elisa R TTEE of the Fisher Family Trust of September 26, 2018</t>
  </si>
  <si>
    <t>018-00000019-00</t>
  </si>
  <si>
    <t>Smalley Richard L (dec'd)</t>
  </si>
  <si>
    <t>Varner Sarah Victoria</t>
  </si>
  <si>
    <t>E70</t>
  </si>
  <si>
    <t>012-00000034-00</t>
  </si>
  <si>
    <t>043-00000958-00</t>
  </si>
  <si>
    <t>043-00000959-00</t>
  </si>
  <si>
    <t>25x125</t>
  </si>
  <si>
    <t>50x39</t>
  </si>
  <si>
    <t>Thomas Dennis A &amp; Charlotte L</t>
  </si>
  <si>
    <t>Charden LLC</t>
  </si>
  <si>
    <t>033-00000059-01</t>
  </si>
  <si>
    <t>Miller Reuben E &amp; Amanda D</t>
  </si>
  <si>
    <t>Miller Mervin R &amp; Joanna H JLRS</t>
  </si>
  <si>
    <t>005-00000031-00</t>
  </si>
  <si>
    <t>Miller Noah S &amp; Mary E</t>
  </si>
  <si>
    <t>Miller Leon</t>
  </si>
  <si>
    <t>033-00000402-03</t>
  </si>
  <si>
    <t xml:space="preserve">Yoder Joseph B &amp; Esther J </t>
  </si>
  <si>
    <t>Yoder Roy G &amp; Rosa Y JLRS</t>
  </si>
  <si>
    <t>E62</t>
  </si>
  <si>
    <t>023-00000079-05</t>
  </si>
  <si>
    <t>Eberwine George D, TTEE</t>
  </si>
  <si>
    <t>Miller Andrew M &amp; Martha W   JLRS</t>
  </si>
  <si>
    <t>023-00000078-09</t>
  </si>
  <si>
    <t>Schlabach Daniel J &amp; Ida   JLRS</t>
  </si>
  <si>
    <t>E72</t>
  </si>
  <si>
    <t>003-00000071-00</t>
  </si>
  <si>
    <t>003-00000663-00</t>
  </si>
  <si>
    <t>003-00000634-00</t>
  </si>
  <si>
    <t>040-00000035-00</t>
  </si>
  <si>
    <t>040-00000036-00</t>
  </si>
  <si>
    <t>040-00000037-00</t>
  </si>
  <si>
    <t>040-00000038-00</t>
  </si>
  <si>
    <t>013-00001783-01</t>
  </si>
  <si>
    <t>Cunningham James E</t>
  </si>
  <si>
    <t>Cunningham Judy aka Judy Diane</t>
  </si>
  <si>
    <t>E73</t>
  </si>
  <si>
    <t>010-00000022-01</t>
  </si>
  <si>
    <t>010-00000492-00</t>
  </si>
  <si>
    <t>010-00000491-00</t>
  </si>
  <si>
    <t>145x120</t>
  </si>
  <si>
    <t>130x140</t>
  </si>
  <si>
    <t>Rushing Don aka Don C</t>
  </si>
  <si>
    <t>Rushing Brenda S</t>
  </si>
  <si>
    <t>E74</t>
  </si>
  <si>
    <t>017-00000331-19</t>
  </si>
  <si>
    <t>017-00000451-01</t>
  </si>
  <si>
    <t>017-00000290-00</t>
  </si>
  <si>
    <t>Elson Michel &amp; Diane</t>
  </si>
  <si>
    <t>Elson Michel</t>
  </si>
  <si>
    <t>023-00000078-08</t>
  </si>
  <si>
    <t>Miller Moses A</t>
  </si>
  <si>
    <t>023-00000078-05</t>
  </si>
  <si>
    <t>Burkholder Atlee I</t>
  </si>
  <si>
    <t>023-00000078-06</t>
  </si>
  <si>
    <t>023-00000079-06</t>
  </si>
  <si>
    <t>Yoder Owen A</t>
  </si>
  <si>
    <t>023-00000078-07</t>
  </si>
  <si>
    <t>Miller David A &amp; Sarah R  JLRS</t>
  </si>
  <si>
    <t>023-00000079-02</t>
  </si>
  <si>
    <t>Yoder Jonas L &amp; Ruth A   JLRS</t>
  </si>
  <si>
    <t>023-00000079-07</t>
  </si>
  <si>
    <t>Burkholder Eli H &amp; Miriam E   JLRS</t>
  </si>
  <si>
    <t>031-00000883-07</t>
  </si>
  <si>
    <t>Bruner Land Company INC</t>
  </si>
  <si>
    <t>Butt Richard E &amp; Stephanie T</t>
  </si>
  <si>
    <t>029-00000692-00</t>
  </si>
  <si>
    <t>029-00000693-00</t>
  </si>
  <si>
    <t>Addy David Cody &amp; Hannah Marie</t>
  </si>
  <si>
    <t>Bliss Jesse R</t>
  </si>
  <si>
    <t>002-00000188-01</t>
  </si>
  <si>
    <t>002-00000188-04</t>
  </si>
  <si>
    <t>002-00000188-05</t>
  </si>
  <si>
    <t>Adams Vincent J</t>
  </si>
  <si>
    <t>Clutter Pamela L</t>
  </si>
  <si>
    <t>043-00004492-00</t>
  </si>
  <si>
    <t>043-00004493-00</t>
  </si>
  <si>
    <t>44x120</t>
  </si>
  <si>
    <t>Royer Daisy K</t>
  </si>
  <si>
    <t>Lahna Ruth A &amp; Stein Ellen K</t>
  </si>
  <si>
    <t>E71</t>
  </si>
  <si>
    <t>023-00000291-00</t>
  </si>
  <si>
    <t>Nisley Mary &amp; Mandy D</t>
  </si>
  <si>
    <t>Yoder James E &amp; Katie JLRS</t>
  </si>
  <si>
    <t>Nisley Mary &amp; Mandy D JLRS</t>
  </si>
  <si>
    <t>E75</t>
  </si>
  <si>
    <t>043-00004332-00</t>
  </si>
  <si>
    <t>043-00004332-01</t>
  </si>
  <si>
    <t>48x160</t>
  </si>
  <si>
    <t>48x82</t>
  </si>
  <si>
    <t>Vlahos Nick</t>
  </si>
  <si>
    <t>Vlahos Athan N</t>
  </si>
  <si>
    <t>033-00000307-00</t>
  </si>
  <si>
    <t>033-00000308-00</t>
  </si>
  <si>
    <t>033-01200011-00</t>
  </si>
  <si>
    <t>033-00000209-00</t>
  </si>
  <si>
    <t>033-00000948-00</t>
  </si>
  <si>
    <t>Tiverton Timber LTD</t>
  </si>
  <si>
    <t>Pilgrim Hills Mentoring</t>
  </si>
  <si>
    <t>021-00000711-01</t>
  </si>
  <si>
    <t>Patterson Patrick E Rev Trust</t>
  </si>
  <si>
    <t>Daniel Denver L</t>
  </si>
  <si>
    <t>031-00000209-00</t>
  </si>
  <si>
    <t>mineral</t>
  </si>
  <si>
    <t>Morris Christopher A &amp; Angela R</t>
  </si>
  <si>
    <t>Raber Henry A &amp; Mattie A JLRS</t>
  </si>
  <si>
    <t>E76</t>
  </si>
  <si>
    <t>002-00000008-00</t>
  </si>
  <si>
    <t>020-00000840-00</t>
  </si>
  <si>
    <t>020-00000841-00</t>
  </si>
  <si>
    <t>53.5x156.33</t>
  </si>
  <si>
    <t>Bahmer Dennis C Jr aka Dennis Jr</t>
  </si>
  <si>
    <t>Bahmer Dennis C &amp; Joyce A JLRS</t>
  </si>
  <si>
    <t>E77</t>
  </si>
  <si>
    <t>029-00001153-00</t>
  </si>
  <si>
    <t>Bahmer Dennis C &amp; Joyce A</t>
  </si>
  <si>
    <t>020-00000772-00</t>
  </si>
  <si>
    <t>Gross Robert S et al</t>
  </si>
  <si>
    <t>Gross Anthony R</t>
  </si>
  <si>
    <t>014-00001011-03</t>
  </si>
  <si>
    <t>Hite Deborah Hite et al</t>
  </si>
  <si>
    <t>McCloud Robert S &amp; Lisa A JLRS</t>
  </si>
  <si>
    <t>043-00001200-00</t>
  </si>
  <si>
    <t>50 x 150</t>
  </si>
  <si>
    <t>Brillhart Bradley K</t>
  </si>
  <si>
    <t>Century National Bank</t>
  </si>
  <si>
    <t>002-00000173-00</t>
  </si>
  <si>
    <t>Mullett James R &amp; Donna K</t>
  </si>
  <si>
    <t>Yoder Aaron E</t>
  </si>
  <si>
    <t>E78</t>
  </si>
  <si>
    <t>013-00001097-00</t>
  </si>
  <si>
    <t>100x200</t>
  </si>
  <si>
    <t>Ann Rhodes aka Ann Mae (dec'd)</t>
  </si>
  <si>
    <t>Rhodes Charles W</t>
  </si>
  <si>
    <t>043-00002144-00</t>
  </si>
  <si>
    <t>20x188.50</t>
  </si>
  <si>
    <t>Brennan Sara L</t>
  </si>
  <si>
    <t>D'Epifanio Sherral</t>
  </si>
  <si>
    <t>E79</t>
  </si>
  <si>
    <t>001-00000021-00</t>
  </si>
  <si>
    <t>Morris Jane L (dec'd)</t>
  </si>
  <si>
    <t>Morris Raymond H</t>
  </si>
  <si>
    <t>017-00000425-00</t>
  </si>
  <si>
    <t>017-00000427-04</t>
  </si>
  <si>
    <t>Hall J Edward &amp; Larene A</t>
  </si>
  <si>
    <t>Unger Michael L &amp; Brittleigh J JLRS</t>
  </si>
  <si>
    <t>020-00000788-00</t>
  </si>
  <si>
    <t>69.5x160</t>
  </si>
  <si>
    <t>Bates Robert D (dec'd)</t>
  </si>
  <si>
    <t>Maple William I III</t>
  </si>
  <si>
    <t>E81</t>
  </si>
  <si>
    <t>017-00000432-00</t>
  </si>
  <si>
    <t>Barricklow Richard F</t>
  </si>
  <si>
    <t>Barricklow Richard F &amp; Jerry Lee Garrabrant</t>
  </si>
  <si>
    <t>E82</t>
  </si>
  <si>
    <t>016-00000210-00</t>
  </si>
  <si>
    <t>016-00000473-00</t>
  </si>
  <si>
    <t>Brillhart Eddie W (dec'd)</t>
  </si>
  <si>
    <t>Brillhart Nancy L</t>
  </si>
  <si>
    <t>Ohio Department of Natural Resources</t>
  </si>
  <si>
    <t>Donely William C</t>
  </si>
  <si>
    <t>021-00000360-00</t>
  </si>
  <si>
    <t>Cognion Barbara C</t>
  </si>
  <si>
    <t>Moore Dtuin Allen Ray &amp; Lacy Michelle</t>
  </si>
  <si>
    <t>E83</t>
  </si>
  <si>
    <t>043-00004855-00</t>
  </si>
  <si>
    <t>043-00004856-00</t>
  </si>
  <si>
    <t>043-00004857-00</t>
  </si>
  <si>
    <t>60x242</t>
  </si>
  <si>
    <t>60x201.5</t>
  </si>
  <si>
    <t>60x176</t>
  </si>
  <si>
    <t xml:space="preserve">Gauerke Matthew R &amp; Christine P </t>
  </si>
  <si>
    <t>Gauerke Matthew R &amp; Chrstine P JLRS</t>
  </si>
  <si>
    <t>E80</t>
  </si>
  <si>
    <t>043-00005873-05</t>
  </si>
  <si>
    <t>White Raymond W &amp; Mary L</t>
  </si>
  <si>
    <t>White Raymond W TTEE et al</t>
  </si>
  <si>
    <t>E85</t>
  </si>
  <si>
    <t>026-00000315-00</t>
  </si>
  <si>
    <t>026-00000319-00</t>
  </si>
  <si>
    <t>026-00000320-00</t>
  </si>
  <si>
    <t>026-00000318-00</t>
  </si>
  <si>
    <t>Norman John T TTEE</t>
  </si>
  <si>
    <t>Norman John T</t>
  </si>
  <si>
    <t>E86</t>
  </si>
  <si>
    <t>026-00000316-00</t>
  </si>
  <si>
    <t>026-00000317-00</t>
  </si>
  <si>
    <t>Norman Daniel R</t>
  </si>
  <si>
    <t>E87</t>
  </si>
  <si>
    <t>010-00000692-00</t>
  </si>
  <si>
    <t>010-00000691-00</t>
  </si>
  <si>
    <t>Lillibridge Jack L (dec'd)</t>
  </si>
  <si>
    <t>Lillibridge M Colleen</t>
  </si>
  <si>
    <t>E84</t>
  </si>
  <si>
    <t>003-00000134-00</t>
  </si>
  <si>
    <t>JJ Detweiler Enterprises Inc</t>
  </si>
  <si>
    <t>Fulkerson Mark &amp; Sarah</t>
  </si>
  <si>
    <t>040-00000065-05</t>
  </si>
  <si>
    <t>Collopy Stephanie</t>
  </si>
  <si>
    <t>Collopy Austin M</t>
  </si>
  <si>
    <t>E88</t>
  </si>
  <si>
    <t>020-00000102-00</t>
  </si>
  <si>
    <t>51.5x</t>
  </si>
  <si>
    <t>Bates Julie A</t>
  </si>
  <si>
    <t xml:space="preserve">Bates Robert </t>
  </si>
  <si>
    <t>043-00001341-00</t>
  </si>
  <si>
    <t>US ROFF III Legal Title Trust</t>
  </si>
  <si>
    <t>Tennants Rentals LLC</t>
  </si>
  <si>
    <t>043-00000540-00</t>
  </si>
  <si>
    <t>Moore George D &amp; Joann M TTEE</t>
  </si>
  <si>
    <t>Abel Restorations LLC</t>
  </si>
  <si>
    <t>E89</t>
  </si>
  <si>
    <t>010-00000595-00</t>
  </si>
  <si>
    <t>Ashman Samuel E (dec'd)</t>
  </si>
  <si>
    <t>Ashman Cathryn D</t>
  </si>
  <si>
    <t>E90</t>
  </si>
  <si>
    <t>017-00000790-00</t>
  </si>
  <si>
    <t>017-00000801-00</t>
  </si>
  <si>
    <t>150x158</t>
  </si>
  <si>
    <t>140x162.74</t>
  </si>
  <si>
    <t>Lipps Donald R</t>
  </si>
  <si>
    <t>Lipps Elaine L</t>
  </si>
  <si>
    <t>E92</t>
  </si>
  <si>
    <t>041-00000002-02</t>
  </si>
  <si>
    <t>McNutt Tina M</t>
  </si>
  <si>
    <t>McNutt Keith A &amp; McNutt Tina M</t>
  </si>
  <si>
    <t>E91</t>
  </si>
  <si>
    <t>020-00000024-00</t>
  </si>
  <si>
    <t>Arnold Robert E (dec'd)</t>
  </si>
  <si>
    <t>043-00005292-00</t>
  </si>
  <si>
    <t>64.04x100.02</t>
  </si>
  <si>
    <t>The Bank of New York Mellon</t>
  </si>
  <si>
    <t>Miller Mark E &amp; Anna E JLRS</t>
  </si>
  <si>
    <t>E93</t>
  </si>
  <si>
    <t>040-00000284-01</t>
  </si>
  <si>
    <t>Stingel Michael R &amp; Pamela J</t>
  </si>
  <si>
    <t>Gaverick Sean M</t>
  </si>
  <si>
    <t>E94</t>
  </si>
  <si>
    <t>042-00000065-00</t>
  </si>
  <si>
    <t>Darner Thomas Deceased</t>
  </si>
  <si>
    <t>Darner Michelle</t>
  </si>
  <si>
    <t>E95</t>
  </si>
  <si>
    <t>020-00000787-00</t>
  </si>
  <si>
    <t>51x150</t>
  </si>
  <si>
    <t>Doodle Bean Farms LLC</t>
  </si>
  <si>
    <t>Bluck Patricia A</t>
  </si>
  <si>
    <t>003-00000214-00</t>
  </si>
  <si>
    <t xml:space="preserve">Zimmer Kris A &amp; Pamela S </t>
  </si>
  <si>
    <t>Stoll Daniel &amp; Elnora, Stoll Daniel Jr, Stoll Caleb</t>
  </si>
  <si>
    <t>043-00005379-00</t>
  </si>
  <si>
    <t>147x231</t>
  </si>
  <si>
    <t>Kreis James E &amp; Threitha A</t>
  </si>
  <si>
    <t>Dean Melissa R</t>
  </si>
  <si>
    <t>020-00000816-00</t>
  </si>
  <si>
    <t>52x150</t>
  </si>
  <si>
    <t>McCreery Matthew &amp; Ellenwood Mariah G</t>
  </si>
  <si>
    <t>023-00000079-03</t>
  </si>
  <si>
    <t>Miller Noah &amp; Amanda</t>
  </si>
  <si>
    <t>042-00000000522-00</t>
  </si>
  <si>
    <t>In Lot 18</t>
  </si>
  <si>
    <t>Crouso Esther I, TTEE</t>
  </si>
  <si>
    <t>Hershberger Roy V</t>
  </si>
  <si>
    <t>042-00000523-00</t>
  </si>
  <si>
    <t>042-00000499-01</t>
  </si>
  <si>
    <t>In Lot 19</t>
  </si>
  <si>
    <t>In Lot 17</t>
  </si>
  <si>
    <t>042-00000522-00</t>
  </si>
  <si>
    <t>Crouso-Miller Vicki Irene</t>
  </si>
  <si>
    <t>043-00002898-00</t>
  </si>
  <si>
    <t>043-00002899-00</t>
  </si>
  <si>
    <t>In Lot 2634</t>
  </si>
  <si>
    <t>In Lot 2633</t>
  </si>
  <si>
    <t>Fed Nat Mortgage Assoc</t>
  </si>
  <si>
    <t>Baker Marcella L</t>
  </si>
  <si>
    <t>002-00000025-00</t>
  </si>
  <si>
    <t>Edwards Matthew D &amp; Deidra M</t>
  </si>
  <si>
    <t>Bradford Travis Lee &amp; Murray Teya R   JLRS</t>
  </si>
  <si>
    <t>E96</t>
  </si>
  <si>
    <t>008-00000225-00</t>
  </si>
  <si>
    <t>Yoder Paul A &amp; Elsie</t>
  </si>
  <si>
    <t>Yoder Amos J &amp; Sara Mae   JLRS</t>
  </si>
  <si>
    <t>E97</t>
  </si>
  <si>
    <t>008-00000493-00</t>
  </si>
  <si>
    <t>Yoder Amos J &amp; Sara Mae</t>
  </si>
  <si>
    <t>Yoder Paul A &amp; Elsie    JLRS</t>
  </si>
  <si>
    <t>043-00005753-04</t>
  </si>
  <si>
    <t>Turne rJ Michael &amp; Susan J</t>
  </si>
  <si>
    <t>Kreis James E &amp; Treitha A JLRS</t>
  </si>
  <si>
    <t>043-00006540-00</t>
  </si>
  <si>
    <t>50x169</t>
  </si>
  <si>
    <t xml:space="preserve">Emmons Barbara Brooks &amp; Miller John Stephen </t>
  </si>
  <si>
    <t xml:space="preserve">Newman Catherine </t>
  </si>
  <si>
    <t>E98</t>
  </si>
  <si>
    <t>043-00001424-00</t>
  </si>
  <si>
    <t>Lorenz Richard L</t>
  </si>
  <si>
    <t>Watson Jimmy A</t>
  </si>
  <si>
    <t>018-00000524-00</t>
  </si>
  <si>
    <t>Shurtz Family Farms</t>
  </si>
  <si>
    <t>AEP Ohio Transmission</t>
  </si>
  <si>
    <t>E100</t>
  </si>
  <si>
    <t>013-00000046-03</t>
  </si>
  <si>
    <t>013-00000046-04</t>
  </si>
  <si>
    <t>Bailey Sandi</t>
  </si>
  <si>
    <t>Bailey James A</t>
  </si>
  <si>
    <t>E101</t>
  </si>
  <si>
    <t>023-00000061-00</t>
  </si>
  <si>
    <t>Miller Roman S &amp; Esther</t>
  </si>
  <si>
    <t>Miller Roman S &amp; Esther JLRS</t>
  </si>
  <si>
    <t>023-00000061-07</t>
  </si>
  <si>
    <t>Miller Mose J &amp; Lydia Ann JLRS</t>
  </si>
  <si>
    <t>E99</t>
  </si>
  <si>
    <t>E102</t>
  </si>
  <si>
    <t>027-00000466-00</t>
  </si>
  <si>
    <t>74x132</t>
  </si>
  <si>
    <t>027-00000435-00</t>
  </si>
  <si>
    <t>027-00000465-00</t>
  </si>
  <si>
    <t>027-00000155-01</t>
  </si>
  <si>
    <t>027-00000463-00</t>
  </si>
  <si>
    <t>027-00000434-00</t>
  </si>
  <si>
    <t>027-00000464-00</t>
  </si>
  <si>
    <t>Cochran Joel P &amp; Christie G</t>
  </si>
  <si>
    <t>Cochran  Jesse J</t>
  </si>
  <si>
    <t>043-00005037-00</t>
  </si>
  <si>
    <t>Guthrie Gregory P &amp; Carla L</t>
  </si>
  <si>
    <t>Underwood Stanley B &amp; Linda M</t>
  </si>
  <si>
    <t>021-00000149-04</t>
  </si>
  <si>
    <t>AFNOC LLC</t>
  </si>
  <si>
    <t>Finegan Clint E &amp; Sally E</t>
  </si>
  <si>
    <t>E103</t>
  </si>
  <si>
    <t>Neff Melvin et al</t>
  </si>
  <si>
    <t>E104</t>
  </si>
  <si>
    <t>027-00000291-00</t>
  </si>
  <si>
    <t>Donaker Mark J &amp; Jamie S</t>
  </si>
  <si>
    <t>Donaker Mark J &amp; Jamie S TTEE</t>
  </si>
  <si>
    <t>elson Michel</t>
  </si>
  <si>
    <t>Elson Michel E Trust</t>
  </si>
  <si>
    <t>042-00000430-00</t>
  </si>
  <si>
    <t>042-00000430-04</t>
  </si>
  <si>
    <t>Thomas John Scott &amp; Vickie J</t>
  </si>
  <si>
    <t>Yoder Marion R &amp; Lori W</t>
  </si>
  <si>
    <t>035-00000812-00</t>
  </si>
  <si>
    <t>63x334</t>
  </si>
  <si>
    <t>Aronhalt Ben</t>
  </si>
  <si>
    <t>Aronhalt Shirlet</t>
  </si>
  <si>
    <t>029-00000058-00</t>
  </si>
  <si>
    <t>Hunt Mary T</t>
  </si>
  <si>
    <t>Erb Myron Jay &amp; Rosanna E JLRS</t>
  </si>
  <si>
    <t xml:space="preserve">McMorrow William A </t>
  </si>
  <si>
    <t>013-00000079-00</t>
  </si>
  <si>
    <t>013-00000074-01</t>
  </si>
  <si>
    <t>Freeman Anthony D</t>
  </si>
  <si>
    <t>JPMorgan Chase Bank NA</t>
  </si>
  <si>
    <t>Allnutt Aaron Michael &amp; Hather Dawn</t>
  </si>
  <si>
    <t>E105</t>
  </si>
  <si>
    <t>016-00000375-00</t>
  </si>
  <si>
    <t>Kilpatrick Gary and Anne</t>
  </si>
  <si>
    <t xml:space="preserve">Kilpatrick Deanna </t>
  </si>
  <si>
    <t>014-00000188-08</t>
  </si>
  <si>
    <t>014-00000188-02</t>
  </si>
  <si>
    <t>McPhillen Brent L Elizabeth M</t>
  </si>
  <si>
    <t>Ferguson David L &amp; Dortohy A JLRS</t>
  </si>
  <si>
    <t>E106</t>
  </si>
  <si>
    <t>018-00000146-00</t>
  </si>
  <si>
    <t>Gibson John A &amp; Linda J</t>
  </si>
  <si>
    <t>Gibson John A &amp; Linda J TTEES</t>
  </si>
  <si>
    <t>51.8x121.3</t>
  </si>
  <si>
    <t>Showalter Charity M</t>
  </si>
  <si>
    <t>010-00000456-00</t>
  </si>
  <si>
    <t>Untied Ramona L (dec'd)</t>
  </si>
  <si>
    <t>Freed Dale</t>
  </si>
  <si>
    <t>E107</t>
  </si>
  <si>
    <t>043-00005424-00</t>
  </si>
  <si>
    <t>Lingo George B (dec'd)</t>
  </si>
  <si>
    <t>Lingo Teresa M</t>
  </si>
  <si>
    <t>E108</t>
  </si>
  <si>
    <t>013-00000859-00</t>
  </si>
  <si>
    <t>Shepler David L et al</t>
  </si>
  <si>
    <t>Crawford Lisa A TTEE</t>
  </si>
  <si>
    <t>E109</t>
  </si>
  <si>
    <t>043-00005178-00</t>
  </si>
  <si>
    <t>Ungurean Mary</t>
  </si>
  <si>
    <t>Ungurean Michael Mark</t>
  </si>
  <si>
    <t>043-00006555-02</t>
  </si>
  <si>
    <t>043-00006555-01</t>
  </si>
  <si>
    <t>McCombs Mark A Jr &amp; Lacey C fka Rettos</t>
  </si>
  <si>
    <t>Schultz Matthew &amp; Jennfier JLRS</t>
  </si>
  <si>
    <t>043-00003978-00</t>
  </si>
  <si>
    <t>J&amp;S Rentals II LLC</t>
  </si>
  <si>
    <t>Reiser Judith I</t>
  </si>
  <si>
    <t>002-00000221-02</t>
  </si>
  <si>
    <t>Pirinelli Robert J &amp; Tracy S</t>
  </si>
  <si>
    <t>Reed Mark A &amp; Jessica G JLRS</t>
  </si>
  <si>
    <t>013-00000396-17</t>
  </si>
  <si>
    <t>013-00000396-18</t>
  </si>
  <si>
    <t>Civiello Annette</t>
  </si>
  <si>
    <t>Sutton Todd &amp; Schaaf</t>
  </si>
  <si>
    <t>013-00001326-01</t>
  </si>
  <si>
    <t>004-00000155-00</t>
  </si>
  <si>
    <t>Greene Joshua</t>
  </si>
  <si>
    <t>Ameriwood LTD</t>
  </si>
  <si>
    <t>E110</t>
  </si>
  <si>
    <t>043-00006483-00</t>
  </si>
  <si>
    <t>McCoy Glen L &amp; Margaret E</t>
  </si>
  <si>
    <t>McCoy Glenn L</t>
  </si>
  <si>
    <t>018-00000016-00</t>
  </si>
  <si>
    <t>Dixon Davina Rev Trust</t>
  </si>
  <si>
    <t>Bishop Katelynn &amp; Grant</t>
  </si>
  <si>
    <t>023-00000079-04</t>
  </si>
  <si>
    <t>Eberwine George D TTEE</t>
  </si>
  <si>
    <t>Miller Daniel J</t>
  </si>
  <si>
    <t>E111</t>
  </si>
  <si>
    <t>023-00000078-00</t>
  </si>
  <si>
    <t>023-00000077-00</t>
  </si>
  <si>
    <t>Ebberwine George D TTEE</t>
  </si>
  <si>
    <t>010-00000011-00</t>
  </si>
  <si>
    <t>Nelson William F &amp; Jennifer</t>
  </si>
  <si>
    <t>M &amp; B Assets</t>
  </si>
  <si>
    <t xml:space="preserve">Clark Deborah Marie </t>
  </si>
  <si>
    <t>Rural Farms LLC</t>
  </si>
  <si>
    <t>Furnis Debbie Clark</t>
  </si>
  <si>
    <t>Sutco Inc</t>
  </si>
  <si>
    <t>013-00000234-00</t>
  </si>
  <si>
    <t>013-00000234-01</t>
  </si>
  <si>
    <t>Nelson Thomas I Jr</t>
  </si>
  <si>
    <t>Frazer Tyler Dean &amp; Kelsey Rae</t>
  </si>
  <si>
    <t>E112</t>
  </si>
  <si>
    <t>004-00000858-04</t>
  </si>
  <si>
    <t>004-00000858-10</t>
  </si>
  <si>
    <t>Thompkins James Craig (dec'd)</t>
  </si>
  <si>
    <t>Estate of Barbara A Thompkins</t>
  </si>
  <si>
    <t>018-00000236-00</t>
  </si>
  <si>
    <t>Hinds Francis L (dec'd)</t>
  </si>
  <si>
    <t>Rettos G Michael &amp; Janet C JLRS</t>
  </si>
  <si>
    <t>Hinds Matthew F</t>
  </si>
  <si>
    <t>013-00000140-00</t>
  </si>
  <si>
    <t>013-00001445-00</t>
  </si>
  <si>
    <t>Corder Deborah J TTEE of the Deborah J Corder Inter-Vivos Living Trust Agreement</t>
  </si>
  <si>
    <t>Collopy Stephanie L</t>
  </si>
  <si>
    <t>E113</t>
  </si>
  <si>
    <t>010-00000820-01</t>
  </si>
  <si>
    <t>Hanzie Jeannette D (dec'd)</t>
  </si>
  <si>
    <t>Hanzie Kevin L</t>
  </si>
  <si>
    <t>043-00005740-13</t>
  </si>
  <si>
    <t>Wilke Carl E Jr &amp; Wendy M</t>
  </si>
  <si>
    <t>Lacy Cale A</t>
  </si>
  <si>
    <t>E114</t>
  </si>
  <si>
    <t>043-00001535-00</t>
  </si>
  <si>
    <t>Gill C William</t>
  </si>
  <si>
    <t>Gill William H &amp; James P &amp; Jeffrey S</t>
  </si>
  <si>
    <t>E115</t>
  </si>
  <si>
    <t>017-00000523-00</t>
  </si>
  <si>
    <t>Kempf Adrian H, Kempf Henry &amp; Susie</t>
  </si>
  <si>
    <t>Kempf Adrian H &amp; Betty J</t>
  </si>
  <si>
    <t>043-00004243-00</t>
  </si>
  <si>
    <t>22x99.17</t>
  </si>
  <si>
    <t>JYT LLC</t>
  </si>
  <si>
    <t>Rose Roy &amp; Lisa</t>
  </si>
  <si>
    <t>043-00001297-00</t>
  </si>
  <si>
    <t>Goddard Carey L</t>
  </si>
  <si>
    <t>Lakeview Loan Servicing LLC</t>
  </si>
  <si>
    <t>E116</t>
  </si>
  <si>
    <t>043-00003084-00</t>
  </si>
  <si>
    <t>60x216</t>
  </si>
  <si>
    <t>Goslin William B &amp; Nancy M</t>
  </si>
  <si>
    <t>Goslin William B &amp; Nancy M JLRS</t>
  </si>
  <si>
    <t>E118</t>
  </si>
  <si>
    <t>032-00000225-00</t>
  </si>
  <si>
    <t>032-00000226-00</t>
  </si>
  <si>
    <t>032-00000227-00</t>
  </si>
  <si>
    <t>032-00000228-00</t>
  </si>
  <si>
    <t>032-00000229-00</t>
  </si>
  <si>
    <t>032-00000239-00</t>
  </si>
  <si>
    <t>032-00000236-00</t>
  </si>
  <si>
    <t>032-00000285-00</t>
  </si>
  <si>
    <t>032-00000234-00</t>
  </si>
  <si>
    <t>032-00000235-00</t>
  </si>
  <si>
    <t>032-00000237-00</t>
  </si>
  <si>
    <t>E119</t>
  </si>
  <si>
    <t>032-00000230-00</t>
  </si>
  <si>
    <t>032-00000231-00</t>
  </si>
  <si>
    <t>032-00000232-00</t>
  </si>
  <si>
    <t>032-00000233-00</t>
  </si>
  <si>
    <t>032-00000224-00</t>
  </si>
  <si>
    <t>032-00000048-00</t>
  </si>
  <si>
    <t>Moore Alice S TTEE</t>
  </si>
  <si>
    <t>Peach Hill Farms Land LLC</t>
  </si>
  <si>
    <t>Moore Alice S</t>
  </si>
  <si>
    <t>E117</t>
  </si>
  <si>
    <t>041-00000144-09</t>
  </si>
  <si>
    <t>Boham Dianne (dec'd)</t>
  </si>
  <si>
    <t>Boham Buddy</t>
  </si>
  <si>
    <t>026-00000017-00</t>
  </si>
  <si>
    <t>Powers Jeffrey D et al</t>
  </si>
  <si>
    <t>Holdsworth Amanda R</t>
  </si>
  <si>
    <t>043-00000446-00</t>
  </si>
  <si>
    <t>Saldana Jacqueline</t>
  </si>
  <si>
    <t>Bayview Loan Service LLC</t>
  </si>
  <si>
    <t>039-00000133-00</t>
  </si>
  <si>
    <t>Jenkins Donald B</t>
  </si>
  <si>
    <t>Hold Ryan J</t>
  </si>
  <si>
    <t>043-00000207-00</t>
  </si>
  <si>
    <t xml:space="preserve">Michael James I &amp; </t>
  </si>
  <si>
    <t>Naki Properties Group LLC</t>
  </si>
  <si>
    <t>023-00000213-03</t>
  </si>
  <si>
    <t>Yoder David N</t>
  </si>
  <si>
    <t>Raber Christopher D &amp; Arlene D    JLRS</t>
  </si>
  <si>
    <t>E120</t>
  </si>
  <si>
    <t>Stevenson Elizabeth V</t>
  </si>
  <si>
    <t>031-00000026-00</t>
  </si>
  <si>
    <t>Sec Housing &amp; Urban Development</t>
  </si>
  <si>
    <t>043-00000180-00</t>
  </si>
  <si>
    <t>043-000000181-00</t>
  </si>
  <si>
    <t>44x133</t>
  </si>
  <si>
    <t>Lynnlee Inc</t>
  </si>
  <si>
    <t>J&amp;K LLC</t>
  </si>
  <si>
    <t>043-00001170-00</t>
  </si>
  <si>
    <t>28.5x127</t>
  </si>
  <si>
    <t>Lifetime Ventures LLC</t>
  </si>
  <si>
    <t>Davis Timothy W</t>
  </si>
  <si>
    <t>E121</t>
  </si>
  <si>
    <t>012-00000272-00</t>
  </si>
  <si>
    <t>012-00000003-00</t>
  </si>
  <si>
    <t xml:space="preserve">Robinson Debra Leanne </t>
  </si>
  <si>
    <t>Dickerson Jenna</t>
  </si>
  <si>
    <t>043-00002320-00</t>
  </si>
  <si>
    <t>59.6x63.7</t>
  </si>
  <si>
    <t>Estate of Roxie Rose (dec'd)</t>
  </si>
  <si>
    <t>Patterson Linda S</t>
  </si>
  <si>
    <t>043-00003384-00</t>
  </si>
  <si>
    <t>41x104</t>
  </si>
  <si>
    <t>Raum Rentals LLC</t>
  </si>
  <si>
    <t>Bolt Action TT Rentals LLC</t>
  </si>
  <si>
    <t>E122</t>
  </si>
  <si>
    <t>037-00000625-00</t>
  </si>
  <si>
    <t>Wiseman Steven B (dec'd)</t>
  </si>
  <si>
    <t>Wiseman Tracey L</t>
  </si>
  <si>
    <t>042-00000853-00</t>
  </si>
  <si>
    <t>Weller Jimmy &amp; Diana</t>
  </si>
  <si>
    <t>Mast Lavern H &amp; Adah Keim</t>
  </si>
  <si>
    <t>020-00000266-00</t>
  </si>
  <si>
    <t>Mason Becky &amp; Smith Pamela</t>
  </si>
  <si>
    <t>Murray Keith M &amp; Neana M Lemon</t>
  </si>
  <si>
    <t>E123</t>
  </si>
  <si>
    <t>02/29/19</t>
  </si>
  <si>
    <t>035-00000693-00</t>
  </si>
  <si>
    <t>Holmes Patricia J</t>
  </si>
  <si>
    <t>Holmes Patricia &amp; Dillon Cheryl</t>
  </si>
  <si>
    <t>E124</t>
  </si>
  <si>
    <t>030-00000012-00</t>
  </si>
  <si>
    <t>030-00000013-00</t>
  </si>
  <si>
    <t>Roe Richard C (dec'd)</t>
  </si>
  <si>
    <t>Roe June E</t>
  </si>
  <si>
    <t>E125</t>
  </si>
  <si>
    <t>042-00000147-02</t>
  </si>
  <si>
    <t>042-00000152-01</t>
  </si>
  <si>
    <t>Cox Philip G &amp; Rebecca A</t>
  </si>
  <si>
    <t>Cox Philip G &amp; Rebecca A TTEE of the Reservation Trust dated August 2, 2018</t>
  </si>
  <si>
    <t>017-00000331-12</t>
  </si>
  <si>
    <t>017-00000331-21</t>
  </si>
  <si>
    <t>Yoder John A &amp; Abe J &amp; Alma</t>
  </si>
  <si>
    <t>Yoder Marion A &amp; Abe J &amp; Alma   JLRS</t>
  </si>
  <si>
    <t>E126</t>
  </si>
  <si>
    <t>030-00000251-01</t>
  </si>
  <si>
    <t>Hursey Richard M &amp; Debra E</t>
  </si>
  <si>
    <t>Hursey Brock Alan</t>
  </si>
  <si>
    <t>037-00000046-00</t>
  </si>
  <si>
    <t>Estate of C Kenneth Finton</t>
  </si>
  <si>
    <t>Finton Janine A Trust</t>
  </si>
  <si>
    <t>Finton Kurt</t>
  </si>
  <si>
    <t>043-00001035-00</t>
  </si>
  <si>
    <t>TLA Enterprises LLC</t>
  </si>
  <si>
    <t>Anson Robert M &amp; Desiree L JLRS</t>
  </si>
  <si>
    <t>Seward Kim E et al</t>
  </si>
  <si>
    <t>Weller Jimmy L &amp; diana L JLRS</t>
  </si>
  <si>
    <t>013-00000510-12</t>
  </si>
  <si>
    <t>Marcum Vane J &amp; Karen S</t>
  </si>
  <si>
    <t>Addy David C &amp; Hannah M JLRS</t>
  </si>
  <si>
    <t>E128</t>
  </si>
  <si>
    <t>Guthrie Gregory P &amp; Carla L JLRS</t>
  </si>
  <si>
    <t>E129</t>
  </si>
  <si>
    <t>017-09300120-01</t>
  </si>
  <si>
    <t>Raber Thomas H and Kimberly J</t>
  </si>
  <si>
    <t>Raber Thomas H</t>
  </si>
  <si>
    <t>E130</t>
  </si>
  <si>
    <t>043-00000042-00</t>
  </si>
  <si>
    <t>043-00000043-00</t>
  </si>
  <si>
    <t>48x196</t>
  </si>
  <si>
    <t>Wiggins Caroline</t>
  </si>
  <si>
    <t>Same</t>
  </si>
  <si>
    <t>Hottinger Caroline A</t>
  </si>
  <si>
    <t>E132</t>
  </si>
  <si>
    <t>031-00000241-01</t>
  </si>
  <si>
    <t>Donaker Mark J</t>
  </si>
  <si>
    <t>Donaker Heather J TTEE</t>
  </si>
  <si>
    <t>E131</t>
  </si>
  <si>
    <t>013-00000656-00</t>
  </si>
  <si>
    <t>013-00001507-00</t>
  </si>
  <si>
    <t>Maher Mark John Estate of</t>
  </si>
  <si>
    <t>Maher Suann</t>
  </si>
  <si>
    <t>043-00005465-00</t>
  </si>
  <si>
    <t>McCormick David M (dec'd)</t>
  </si>
  <si>
    <t>McCormick Patricia A</t>
  </si>
  <si>
    <t>043-00005566-00</t>
  </si>
  <si>
    <t>Wright Jamie L</t>
  </si>
  <si>
    <t>Johnson Tania C</t>
  </si>
  <si>
    <t>004-00000132-03</t>
  </si>
  <si>
    <t>Loper John P II &amp; Sara</t>
  </si>
  <si>
    <t>Saylor Andrew D &amp; Kiana JLRS</t>
  </si>
  <si>
    <t xml:space="preserve"> E133</t>
  </si>
  <si>
    <t>014-00000699-00</t>
  </si>
  <si>
    <t>014-00000405-01</t>
  </si>
  <si>
    <t>Slaughter Lyndon E &amp; Rose M</t>
  </si>
  <si>
    <t>Slaughter Rose M</t>
  </si>
  <si>
    <t>043-00005148-00</t>
  </si>
  <si>
    <t>Courtright William L et al</t>
  </si>
  <si>
    <t>Courtright William L</t>
  </si>
  <si>
    <t>043-00000196-00</t>
  </si>
  <si>
    <t>43.5x133</t>
  </si>
  <si>
    <t>Coffman Patricia J</t>
  </si>
  <si>
    <t>Haas Andrew &amp; Abigail</t>
  </si>
  <si>
    <t>033-00000149-00</t>
  </si>
  <si>
    <t>Miller Levi E &amp; Martha J</t>
  </si>
  <si>
    <t>Miller Aaron L</t>
  </si>
  <si>
    <t>023-00000080-02</t>
  </si>
  <si>
    <t>Miller Ivan M &amp; Betty</t>
  </si>
  <si>
    <t>Yoder Leon E &amp; Leona B</t>
  </si>
  <si>
    <t>E134</t>
  </si>
  <si>
    <t>006-00000128-00</t>
  </si>
  <si>
    <t>Hatten Samuel A (dec'd)</t>
  </si>
  <si>
    <t>Hatten Bruce E</t>
  </si>
  <si>
    <t>113x218</t>
  </si>
  <si>
    <t xml:space="preserve">McCoy Glen L </t>
  </si>
  <si>
    <t>Corder Jeffrey &amp; Deborah</t>
  </si>
  <si>
    <t>00/27/19</t>
  </si>
  <si>
    <t>013-00000531-00</t>
  </si>
  <si>
    <t>Moore Raymond Roger</t>
  </si>
  <si>
    <t>E135</t>
  </si>
  <si>
    <t>013-00000396-06</t>
  </si>
  <si>
    <t>Wesney Rorey &amp; Jillian</t>
  </si>
  <si>
    <t>Federal Home Loan Mortgage Corp</t>
  </si>
  <si>
    <t>005-00000249-00</t>
  </si>
  <si>
    <t>Williamson Waneta Trustee of the Waneta Williamson Revocable Living Trust</t>
  </si>
  <si>
    <t>Williamson David A Successor Trustee</t>
  </si>
  <si>
    <t>005-00000248-00</t>
  </si>
  <si>
    <t>005-00000250-00</t>
  </si>
  <si>
    <t>005-00000243-00</t>
  </si>
  <si>
    <t>005-00000244-00</t>
  </si>
  <si>
    <t>005-00000242-00</t>
  </si>
  <si>
    <t>005-00000245-00</t>
  </si>
  <si>
    <t>005-00000247-00</t>
  </si>
  <si>
    <t>005-00000246-00</t>
  </si>
  <si>
    <t>E136</t>
  </si>
  <si>
    <t>Powers Jeffrey D aka Jeffrey D Powers Sr</t>
  </si>
  <si>
    <t>Raber Mark M</t>
  </si>
  <si>
    <t>Mast Michael J &amp; Andrea JLRS</t>
  </si>
  <si>
    <t>Hershberger Raymond</t>
  </si>
  <si>
    <t>042-00000447-00</t>
  </si>
  <si>
    <t>042-00000447-01</t>
  </si>
  <si>
    <t>Frazee Darbi A</t>
  </si>
  <si>
    <t>Gilmore Bryse R</t>
  </si>
  <si>
    <t>018-00000323-00</t>
  </si>
  <si>
    <t>018-00000319-00</t>
  </si>
  <si>
    <t>018-00000320-00</t>
  </si>
  <si>
    <t>Mason Trucking Properties LLC</t>
  </si>
  <si>
    <t>Bruce Lee Childress LLC</t>
  </si>
  <si>
    <t>043-00001482-00</t>
  </si>
  <si>
    <t>50 x 100</t>
  </si>
  <si>
    <t>Stafford Runalda</t>
  </si>
  <si>
    <t>Two Vets LLC</t>
  </si>
  <si>
    <t>043-00005576-00</t>
  </si>
  <si>
    <t xml:space="preserve"> Chaney Joshua T</t>
  </si>
  <si>
    <t>Swigert Jamie L &amp; Matthew   JLRS</t>
  </si>
  <si>
    <t>Bayview Loan Servicing LLC</t>
  </si>
  <si>
    <t>Clear Lake Rentals LLC</t>
  </si>
  <si>
    <t>017-00000662-00</t>
  </si>
  <si>
    <t>Harter Nancy C</t>
  </si>
  <si>
    <t>King Molly M</t>
  </si>
  <si>
    <t>043-00004620-00</t>
  </si>
  <si>
    <t>42.25x138</t>
  </si>
  <si>
    <t xml:space="preserve">Pearson Cephas </t>
  </si>
  <si>
    <t>Bickel David</t>
  </si>
  <si>
    <t>043-00003881-00</t>
  </si>
  <si>
    <t>Ford James A</t>
  </si>
  <si>
    <t>Central Area Builders LLC</t>
  </si>
  <si>
    <t>031-00000901-01</t>
  </si>
  <si>
    <t>Voelker James R</t>
  </si>
  <si>
    <t>Byler Eli A</t>
  </si>
  <si>
    <t>043-00000816-00</t>
  </si>
  <si>
    <t>42x100</t>
  </si>
  <si>
    <t>Laughlin D Ann</t>
  </si>
  <si>
    <t>042-00000806-00</t>
  </si>
  <si>
    <t>Yoder Aden A &amp; Elmina M JLRS</t>
  </si>
  <si>
    <t>Moore Randy M &amp; Janet</t>
  </si>
  <si>
    <t>042-00000440-07</t>
  </si>
  <si>
    <t>Online Advertising Ohio LLC</t>
  </si>
  <si>
    <t>043-00004690-00</t>
  </si>
  <si>
    <t>100x253.36</t>
  </si>
  <si>
    <t>Mason Brent J &amp; Lori M</t>
  </si>
  <si>
    <t>Peterson Laurence L &amp; Dawn C JLRS</t>
  </si>
  <si>
    <t>043-000006034-00</t>
  </si>
  <si>
    <t>500 N 4th Street LLC</t>
  </si>
  <si>
    <t>Mullett Properties LLC</t>
  </si>
  <si>
    <t>E137</t>
  </si>
  <si>
    <t>021-00000176-00</t>
  </si>
  <si>
    <t>Michael Properties LLC</t>
  </si>
  <si>
    <t>JMICHAEL Properties LLC, an Ohio Limited Liability company</t>
  </si>
  <si>
    <t>013-00001633-00</t>
  </si>
  <si>
    <t>Sweitzer Nathan aka Nathan Roy</t>
  </si>
  <si>
    <t>Galle Vicky L</t>
  </si>
  <si>
    <t>043-00000279-00</t>
  </si>
  <si>
    <t>Gaynier Stephen A &amp; Kelley M</t>
  </si>
  <si>
    <t>Anson Robert and Desiree L</t>
  </si>
  <si>
    <t xml:space="preserve">JP Morgan Chase Bank NA </t>
  </si>
  <si>
    <t>France Daphne</t>
  </si>
  <si>
    <t>027-00000221-01</t>
  </si>
  <si>
    <t>PA Sutton Real Estate Holdings LLC</t>
  </si>
  <si>
    <t>Mosholder Charles M &amp; Gloria J</t>
  </si>
  <si>
    <t>Deboard Steven &amp; Eillen</t>
  </si>
  <si>
    <t>Lynn Dustin S &amp; Jennifer L</t>
  </si>
  <si>
    <t>E140</t>
  </si>
  <si>
    <t>043-00002334-00</t>
  </si>
  <si>
    <t>043-00002333-00</t>
  </si>
  <si>
    <t>11x120</t>
  </si>
  <si>
    <t>Baumgardner Richard D &amp; Betty A</t>
  </si>
  <si>
    <t>Baumgardner Richard D</t>
  </si>
  <si>
    <t>044-00000182-00</t>
  </si>
  <si>
    <t>044-00000438-00</t>
  </si>
  <si>
    <t>044-00000439-00</t>
  </si>
  <si>
    <t>044-00000440-00</t>
  </si>
  <si>
    <t>044-00000178-00</t>
  </si>
  <si>
    <t>044-00000179-00</t>
  </si>
  <si>
    <t>044-14101088-00</t>
  </si>
  <si>
    <t>044-14101088-01</t>
  </si>
  <si>
    <t>044-14101170-00</t>
  </si>
  <si>
    <t>044-14101168-00</t>
  </si>
  <si>
    <t>044-00000318-00</t>
  </si>
  <si>
    <t>Roscoe Village Foundation Inc</t>
  </si>
  <si>
    <t>Central Ohio Technical College</t>
  </si>
  <si>
    <t>035-00000337-00</t>
  </si>
  <si>
    <t>50x120</t>
  </si>
  <si>
    <t>Smailes William G &amp; Betty J</t>
  </si>
  <si>
    <t>G&amp;M Rentals, LLC</t>
  </si>
  <si>
    <t>035-00000338-00</t>
  </si>
  <si>
    <t>035-00000339-00</t>
  </si>
  <si>
    <t>E141</t>
  </si>
  <si>
    <t>035-00000637-00</t>
  </si>
  <si>
    <t>53x130</t>
  </si>
  <si>
    <t xml:space="preserve">Knicely Kurt Wayne &amp; Jennifer </t>
  </si>
  <si>
    <t>035-00000639-00</t>
  </si>
  <si>
    <t>035-00000638-00</t>
  </si>
  <si>
    <t>035-00000634-00</t>
  </si>
  <si>
    <t>40x100</t>
  </si>
  <si>
    <t>035-00000635-00</t>
  </si>
  <si>
    <t>100x40</t>
  </si>
  <si>
    <t>035-00000636-00</t>
  </si>
  <si>
    <t>014-00001011-01</t>
  </si>
  <si>
    <t>Kyer Russell &amp; Edna Terhorst</t>
  </si>
  <si>
    <t>McCloud Lisa &amp; Robert JLRS</t>
  </si>
  <si>
    <t>Dichler Sarah E</t>
  </si>
  <si>
    <t>E142</t>
  </si>
  <si>
    <t>014-00000105-02</t>
  </si>
  <si>
    <t xml:space="preserve">Darr Mary &amp; James V </t>
  </si>
  <si>
    <t>Darr James V</t>
  </si>
  <si>
    <t>E143</t>
  </si>
  <si>
    <t>017-00000133-00</t>
  </si>
  <si>
    <t>017-00000934-01</t>
  </si>
  <si>
    <t>017-00000419-00</t>
  </si>
  <si>
    <t>Raber Noah V &amp; Jean C</t>
  </si>
  <si>
    <t>Raber Robert Dean, Daugherty Barbara Jean, Raber Thomas Henry, Raber Daniel Jay, Lauvray Laurel Ann</t>
  </si>
  <si>
    <t>042-00000248-01</t>
  </si>
  <si>
    <t>Layman Terry S</t>
  </si>
  <si>
    <t>Miller Leroy D &amp; Ruby R JLRS</t>
  </si>
  <si>
    <t>008-00000209-00</t>
  </si>
  <si>
    <t>Schlegel Kenneth R &amp; Greta C</t>
  </si>
  <si>
    <t>Yoder Dennis L &amp; Rosie B  JLRS</t>
  </si>
  <si>
    <t>043-00001021-00</t>
  </si>
  <si>
    <t>Conklin Owen D</t>
  </si>
  <si>
    <t>Raber Andy &amp; Toyer Henry</t>
  </si>
  <si>
    <t>026-00000017-04</t>
  </si>
  <si>
    <t xml:space="preserve">Mast Michaelk J &amp;  Andrea </t>
  </si>
  <si>
    <t>Troyer Ben G &amp; Arlene M and Miller Eldon J &amp; Kristine JLRS</t>
  </si>
  <si>
    <t>E138</t>
  </si>
  <si>
    <t>E139</t>
  </si>
  <si>
    <t>033-00000391-00</t>
  </si>
  <si>
    <t>Vokoun James Revocable Living Turst</t>
  </si>
  <si>
    <t>Milligan Kathleen Trustee of the James R Vokoun</t>
  </si>
  <si>
    <t>006-00000244-00</t>
  </si>
  <si>
    <t>Spurgeon Amber R aka Amber Kandel</t>
  </si>
  <si>
    <t>Matthew R Easterday</t>
  </si>
  <si>
    <t>006-00000241-01</t>
  </si>
  <si>
    <t>006-00000245-01</t>
  </si>
  <si>
    <t>E144</t>
  </si>
  <si>
    <t>033-00000360-00</t>
  </si>
  <si>
    <t>Silverwood Philip J</t>
  </si>
  <si>
    <t>Monique Scott and Steven Silverwood co-trustees of the silver property management trust dated 02/10/17</t>
  </si>
  <si>
    <t>034-00000021-00</t>
  </si>
  <si>
    <t>E145</t>
  </si>
  <si>
    <t>042-00000225-00</t>
  </si>
  <si>
    <t>042-00000648-00</t>
  </si>
  <si>
    <t>Olinger Harvey E (dec'd)</t>
  </si>
  <si>
    <t>Olinger Reva J</t>
  </si>
  <si>
    <t>004-00000683-00</t>
  </si>
  <si>
    <t>Keen Robert M</t>
  </si>
  <si>
    <t>Lowe Brian A &amp; Rachelle N and Synk Lacey D</t>
  </si>
  <si>
    <t>043-00005271-00</t>
  </si>
  <si>
    <t>85x161</t>
  </si>
  <si>
    <t>Wilson Sandra Sue</t>
  </si>
  <si>
    <t>Mullins Matthew A &amp; Amanda</t>
  </si>
  <si>
    <t>023-00000255-00</t>
  </si>
  <si>
    <t>Yoder Ervin A &amp; Mary E</t>
  </si>
  <si>
    <t>Yoder Mahlon A &amp; Edna E JLRS</t>
  </si>
  <si>
    <t>E146</t>
  </si>
  <si>
    <t>023-00000047-03</t>
  </si>
  <si>
    <t>Yoder Amanda</t>
  </si>
  <si>
    <t>Yoder Verna &amp; Mabel JLRS</t>
  </si>
  <si>
    <t>E147</t>
  </si>
  <si>
    <t>017-00000764-00</t>
  </si>
  <si>
    <t>017-00000765-00</t>
  </si>
  <si>
    <t>017-00000766-00</t>
  </si>
  <si>
    <t>Treat Richard M TTEE of the Treat Family Trust</t>
  </si>
  <si>
    <t>Treat Peggy D</t>
  </si>
  <si>
    <t>037-00000234-00</t>
  </si>
  <si>
    <t>037-00000235-00</t>
  </si>
  <si>
    <t>Reiss Michael Allen</t>
  </si>
  <si>
    <t>Conley Laura Jean</t>
  </si>
  <si>
    <t>on demand</t>
  </si>
  <si>
    <t>E150</t>
  </si>
  <si>
    <t>006-00000179-00</t>
  </si>
  <si>
    <t>006-00000135-00</t>
  </si>
  <si>
    <t>Starker Shirley SUCC TTEE</t>
  </si>
  <si>
    <t>Starker Shirley &amp; Wesley CO TTEE</t>
  </si>
  <si>
    <t>E149</t>
  </si>
  <si>
    <t>006-00000178-00</t>
  </si>
  <si>
    <t>006-00000180-00</t>
  </si>
  <si>
    <t>006-00000181-00</t>
  </si>
  <si>
    <t>006-00000182-00</t>
  </si>
  <si>
    <t>006-00000183-00</t>
  </si>
  <si>
    <t>006-00000184-00</t>
  </si>
  <si>
    <t>Lowe Evelyn V TTEE</t>
  </si>
  <si>
    <t>E148</t>
  </si>
  <si>
    <t>48x60</t>
  </si>
  <si>
    <t>24x60</t>
  </si>
  <si>
    <t>LGC Rentals LLC</t>
  </si>
  <si>
    <t>043-00000858-00</t>
  </si>
  <si>
    <t>043-00000859-00</t>
  </si>
  <si>
    <t>42.25x56</t>
  </si>
  <si>
    <t>21.25x72</t>
  </si>
  <si>
    <t>Hill Holly L</t>
  </si>
  <si>
    <t>RJX LLC</t>
  </si>
  <si>
    <t>021-00000117-04</t>
  </si>
  <si>
    <t>West Amber M</t>
  </si>
  <si>
    <t>Wimer Tressie</t>
  </si>
  <si>
    <t>018-00000579-05</t>
  </si>
  <si>
    <t>Lynch Jeremy &amp; Candice</t>
  </si>
  <si>
    <t>James Derek Cole &amp; Jordan B JLRS</t>
  </si>
  <si>
    <t>E151</t>
  </si>
  <si>
    <t>044-00000167-27</t>
  </si>
  <si>
    <t>Brode Bob aka Robert Wallis Brode (dec'd)</t>
  </si>
  <si>
    <t>Brode Louise</t>
  </si>
  <si>
    <t>E152</t>
  </si>
  <si>
    <t>043-00003821-00</t>
  </si>
  <si>
    <t>Sikora Cynthia B</t>
  </si>
  <si>
    <t>Sikora John S</t>
  </si>
  <si>
    <t>E153</t>
  </si>
  <si>
    <t>037-00000663-00</t>
  </si>
  <si>
    <t>Hahn Rebecca S</t>
  </si>
  <si>
    <t>Mills Rebecca Sue &amp; Adam James JLRS</t>
  </si>
  <si>
    <t>023-00000079-00</t>
  </si>
  <si>
    <t>Eberwine George D Trustte of the George D Eberwine</t>
  </si>
  <si>
    <t>Miller Roman N</t>
  </si>
  <si>
    <t>038-00000075-00</t>
  </si>
  <si>
    <t>Garn Thomas J</t>
  </si>
  <si>
    <t>Raber Cody R &amp; Alicia R JLRS</t>
  </si>
  <si>
    <t>003-00000874-00</t>
  </si>
  <si>
    <t>Royalty Enterprises Inc</t>
  </si>
  <si>
    <t>Hershberger Marty &amp; Ruth JLRS</t>
  </si>
  <si>
    <t>E154</t>
  </si>
  <si>
    <t>029-00000426-00</t>
  </si>
  <si>
    <t>Bell Betty J (dec'd)</t>
  </si>
  <si>
    <t>Bell Michael A Executor of the Estate of James Edgar Bell</t>
  </si>
  <si>
    <t>029-00001296-00</t>
  </si>
  <si>
    <t>029-00001297-00</t>
  </si>
  <si>
    <t>127.97x118.93</t>
  </si>
  <si>
    <t>211.30x144.08</t>
  </si>
  <si>
    <t>Coshocton CPC Properties LLC</t>
  </si>
  <si>
    <t>Carroll Chad M &amp; Shyanne K JLRS</t>
  </si>
  <si>
    <t>E155</t>
  </si>
  <si>
    <t>041-00000200-00</t>
  </si>
  <si>
    <t>Hindel Roger E</t>
  </si>
  <si>
    <t>Hindel Judy D</t>
  </si>
  <si>
    <t>E156</t>
  </si>
  <si>
    <t>029-00000599-00</t>
  </si>
  <si>
    <t>121x165</t>
  </si>
  <si>
    <t>Asbury Larry &amp; Dorris</t>
  </si>
  <si>
    <t>Asbury Larry &amp; Dorris CO TTEES</t>
  </si>
  <si>
    <t>035-00000774-00</t>
  </si>
  <si>
    <t>Bowman Paul M &amp; Virginia Harrison E Bruce &amp; Marie</t>
  </si>
  <si>
    <t>Bowman Virginia and Harrison Bruce E &amp; Marie</t>
  </si>
  <si>
    <t>E157</t>
  </si>
  <si>
    <t>038-00000096-00</t>
  </si>
  <si>
    <t>038-00000097-00</t>
  </si>
  <si>
    <t>Bartrum William aka Bill Bartrum</t>
  </si>
  <si>
    <t xml:space="preserve">Bartrum William </t>
  </si>
  <si>
    <t>002-00000135-04</t>
  </si>
  <si>
    <t>Detweiler JJ Enterprises Inc</t>
  </si>
  <si>
    <t>Mast Allen, Mast Vernon and Yoder Ivan D</t>
  </si>
  <si>
    <t>043-00003986-00</t>
  </si>
  <si>
    <t>043-00003987-00</t>
  </si>
  <si>
    <t>42x149</t>
  </si>
  <si>
    <t>2x149</t>
  </si>
  <si>
    <t>Whittington Gabriel &amp; Tammy</t>
  </si>
  <si>
    <t>Norman Tyler A &amp; Bonnie J</t>
  </si>
  <si>
    <t>043-00005618-00</t>
  </si>
  <si>
    <t>100x103</t>
  </si>
  <si>
    <t>Heil Julie Guy</t>
  </si>
  <si>
    <t>Bergerson Barbara</t>
  </si>
  <si>
    <t>043-00004274-00</t>
  </si>
  <si>
    <t>043-00004274-01</t>
  </si>
  <si>
    <t>Hayes Gary  &amp; Maureen</t>
  </si>
  <si>
    <t>Miller Terry W &amp; Ann M</t>
  </si>
  <si>
    <t>018-00000615-00</t>
  </si>
  <si>
    <t>Provident Holding LLC and Ohio Limited Liability Company</t>
  </si>
  <si>
    <t>Buckeye Honestead, LTD, and Ohio Limited Liability Company</t>
  </si>
  <si>
    <t>041-00000437-20</t>
  </si>
  <si>
    <t>Rideout Breck W</t>
  </si>
  <si>
    <t>Plunkett Gary</t>
  </si>
  <si>
    <t>041-00000437-01</t>
  </si>
  <si>
    <t>Rideout Breck Windsor</t>
  </si>
  <si>
    <t>010-00000300-00</t>
  </si>
  <si>
    <t>Koeppel Karen &amp; Larry (PSO)</t>
  </si>
  <si>
    <t>E160</t>
  </si>
  <si>
    <t>E161</t>
  </si>
  <si>
    <t>027-00000733-00</t>
  </si>
  <si>
    <t>027-00000734-00</t>
  </si>
  <si>
    <t>027-00000736-00</t>
  </si>
  <si>
    <t>Miller Delbert J Trustee &amp; Miller Van Trustee</t>
  </si>
  <si>
    <t>Miller Delbert J &amp; Miller Valen</t>
  </si>
  <si>
    <t>008-00000548-02</t>
  </si>
  <si>
    <t>008-00000511-00</t>
  </si>
  <si>
    <t>Hershberger Ray Allen &amp; Marie N</t>
  </si>
  <si>
    <t>Miller Steven C &amp; Raber Ina R</t>
  </si>
  <si>
    <t>040-00000040-00</t>
  </si>
  <si>
    <t>032-00000076-00</t>
  </si>
  <si>
    <t>032-00000077-00</t>
  </si>
  <si>
    <t>Hagans Dale E</t>
  </si>
  <si>
    <t>Hagans Daniel B</t>
  </si>
  <si>
    <t>035-00000755-00</t>
  </si>
  <si>
    <t>McComas Debora K</t>
  </si>
  <si>
    <t>AJ &amp; BD Rentals LLC</t>
  </si>
  <si>
    <t>043-00001032-00</t>
  </si>
  <si>
    <t>Roth Thomas D &amp; Alisa M</t>
  </si>
  <si>
    <t>Williamson Dalton A</t>
  </si>
  <si>
    <t>E162</t>
  </si>
  <si>
    <t>038-00000086-01</t>
  </si>
  <si>
    <t xml:space="preserve">Walker Annabelle </t>
  </si>
  <si>
    <t>Walker Robert E Jr &amp; Mandy R JLRS</t>
  </si>
  <si>
    <t>043-00005811-00</t>
  </si>
  <si>
    <t>043-00005811-03</t>
  </si>
  <si>
    <t>SABIC Innovative Plastics US LLC</t>
  </si>
  <si>
    <t>1350 S 2nd Street LLC</t>
  </si>
  <si>
    <t>017-00000390-15</t>
  </si>
  <si>
    <t>017-00000390-11</t>
  </si>
  <si>
    <t>Hannold William D &amp; Kay F</t>
  </si>
  <si>
    <t>Hobbs Frederick A &amp; Ronda L JLRS</t>
  </si>
  <si>
    <t>013-00000107-00</t>
  </si>
  <si>
    <t>Bryant John R &amp; Bonnie C</t>
  </si>
  <si>
    <t>Blackson Mark Allan &amp; Laurie L JLRS</t>
  </si>
  <si>
    <t>E163</t>
  </si>
  <si>
    <t>032-00000247-06</t>
  </si>
  <si>
    <t>Jaqua Tony &amp; Lisa</t>
  </si>
  <si>
    <t>Jaqua Tony &amp; Lisa JLRS</t>
  </si>
  <si>
    <t>020-00000343-00</t>
  </si>
  <si>
    <t xml:space="preserve">Romine Jason M &amp; Sabrina </t>
  </si>
  <si>
    <t>Yoder Vernon H</t>
  </si>
  <si>
    <t>044-00000580-00</t>
  </si>
  <si>
    <t>Chapman Craig C</t>
  </si>
  <si>
    <t>Darr Jeffrey A &amp; Amanda JLRS</t>
  </si>
  <si>
    <t>E164</t>
  </si>
  <si>
    <t>013-00000330-00</t>
  </si>
  <si>
    <t>Lewis Sharon</t>
  </si>
  <si>
    <t>Lewis Sharon TTEE</t>
  </si>
  <si>
    <t xml:space="preserve"> </t>
  </si>
  <si>
    <t>042-00000354-01</t>
  </si>
  <si>
    <t>Raber Joseph D &amp; Katie D</t>
  </si>
  <si>
    <t>Miller Robias A</t>
  </si>
  <si>
    <t>017-00000516-00</t>
  </si>
  <si>
    <t>Warren Donald E II Estate of</t>
  </si>
  <si>
    <t>Warren Brian E</t>
  </si>
  <si>
    <t>029-00000960-00</t>
  </si>
  <si>
    <t>116.70x145</t>
  </si>
  <si>
    <t xml:space="preserve">Hunter Michael </t>
  </si>
  <si>
    <t>Lafferty Joseph E &amp; Jennifer L JLRS</t>
  </si>
  <si>
    <t>043-00001181-00</t>
  </si>
  <si>
    <t xml:space="preserve">Bluhm Darla S </t>
  </si>
  <si>
    <t>E167</t>
  </si>
  <si>
    <t>043-00000631-00</t>
  </si>
  <si>
    <t>Green Darlene K</t>
  </si>
  <si>
    <t>E168</t>
  </si>
  <si>
    <t>014-00000486-00</t>
  </si>
  <si>
    <t>014-00000487-00</t>
  </si>
  <si>
    <t>014-00000488-00</t>
  </si>
  <si>
    <t>50x133</t>
  </si>
  <si>
    <t>Horn William F &amp; Sarah Jane SURV TTEE</t>
  </si>
  <si>
    <t>Horn William F et all TTEES</t>
  </si>
  <si>
    <t>E169</t>
  </si>
  <si>
    <t>043-00003236-00</t>
  </si>
  <si>
    <t>52x100</t>
  </si>
  <si>
    <t>American National Red Cross</t>
  </si>
  <si>
    <t>Best House Deals LLC</t>
  </si>
  <si>
    <t>E171</t>
  </si>
  <si>
    <t>043-00006167-00</t>
  </si>
  <si>
    <t>52.50x129.51</t>
  </si>
  <si>
    <t>Phaosihavong Boun</t>
  </si>
  <si>
    <t>Phaosihavong Phady</t>
  </si>
  <si>
    <t>E172</t>
  </si>
  <si>
    <t>042-00000023-02</t>
  </si>
  <si>
    <t>002-00000515-02</t>
  </si>
  <si>
    <t>Kubala Robert</t>
  </si>
  <si>
    <t>Kubala Amy J</t>
  </si>
  <si>
    <t>Beard Chester L</t>
  </si>
  <si>
    <t>E158</t>
  </si>
  <si>
    <t>Alley Vacation</t>
  </si>
  <si>
    <t>Oxford TR 1248</t>
  </si>
  <si>
    <t>n/c</t>
  </si>
  <si>
    <t>E165</t>
  </si>
  <si>
    <t>018-00000728-00</t>
  </si>
  <si>
    <t>018-00000729-00</t>
  </si>
  <si>
    <t>018-00000730-00</t>
  </si>
  <si>
    <t>018-00000731-00</t>
  </si>
  <si>
    <t>018-00000732-00</t>
  </si>
  <si>
    <t>018-00001538-00</t>
  </si>
  <si>
    <t>Lot 36</t>
  </si>
  <si>
    <t>Lot 37</t>
  </si>
  <si>
    <t>Lot38</t>
  </si>
  <si>
    <t>Lot 32</t>
  </si>
  <si>
    <t>Lot 35</t>
  </si>
  <si>
    <t>Andrews Darrell (dec'd) &amp; Betty (dec'd)</t>
  </si>
  <si>
    <t>Davis Lora Jean, TTEE</t>
  </si>
  <si>
    <t>E166</t>
  </si>
  <si>
    <t>021-00000393-00</t>
  </si>
  <si>
    <t>Smith Edward (dec'd)</t>
  </si>
  <si>
    <t>Smith Doris Jean</t>
  </si>
  <si>
    <t>E170</t>
  </si>
  <si>
    <t>032-00000957-00</t>
  </si>
  <si>
    <t>032-00000188-00</t>
  </si>
  <si>
    <t>032-00000187-00</t>
  </si>
  <si>
    <t>Lefever Janes Louise (dec'd)</t>
  </si>
  <si>
    <t>Lefever Harold M</t>
  </si>
  <si>
    <t>013-00001836-02</t>
  </si>
  <si>
    <t>Appils Shirley A</t>
  </si>
  <si>
    <t>McCormick Dennis &amp; Cynthia   JLRS</t>
  </si>
  <si>
    <t>E174</t>
  </si>
  <si>
    <t>005-00000289-00</t>
  </si>
  <si>
    <t>60x132</t>
  </si>
  <si>
    <t>Gardner Gloria J (dec'd)</t>
  </si>
  <si>
    <t>Spangler Candice L M</t>
  </si>
  <si>
    <t>E173</t>
  </si>
  <si>
    <t>005-00000287-00</t>
  </si>
  <si>
    <t>005-00000288-00</t>
  </si>
  <si>
    <t>E175</t>
  </si>
  <si>
    <t>005-00000415-00</t>
  </si>
  <si>
    <t>Baker Frazier</t>
  </si>
  <si>
    <t>Doughty E Anne (dec'd)</t>
  </si>
  <si>
    <t>E176</t>
  </si>
  <si>
    <t>020-00000942-00</t>
  </si>
  <si>
    <t>83.50x150.33</t>
  </si>
  <si>
    <t>Perine Sue E</t>
  </si>
  <si>
    <t>Lynch Candice R</t>
  </si>
  <si>
    <t>020-00000443-00</t>
  </si>
  <si>
    <t>75x150</t>
  </si>
  <si>
    <t>March Charles R</t>
  </si>
  <si>
    <t>March Charles R &amp; Mary E JLRS</t>
  </si>
  <si>
    <t>E177</t>
  </si>
  <si>
    <t>043-00003972-00</t>
  </si>
  <si>
    <t>60x200</t>
  </si>
  <si>
    <t>Watson Gary E &amp; Rital L aka Rita P Watson</t>
  </si>
  <si>
    <t>Watson Gary E</t>
  </si>
  <si>
    <t>042-00000189-00</t>
  </si>
  <si>
    <t>Stoval Florence</t>
  </si>
  <si>
    <t>Pearl Heritage Properties LLC</t>
  </si>
  <si>
    <t>Oldfield Dora</t>
  </si>
  <si>
    <t>Blair Mary</t>
  </si>
  <si>
    <t>E178</t>
  </si>
  <si>
    <t>014-00000652-00</t>
  </si>
  <si>
    <t xml:space="preserve">Hartsock H John </t>
  </si>
  <si>
    <t>Hartsock Howard John and Rebecca Sue Trustee of the Howard John Hartsock Family Trust</t>
  </si>
  <si>
    <t>E179</t>
  </si>
  <si>
    <t>E159</t>
  </si>
  <si>
    <t>Kutcher Elizabeth</t>
  </si>
  <si>
    <t>Stoval Florence, Oldfield Dora &amp; Blair Mary</t>
  </si>
  <si>
    <t>Claypool Tina M fka McNutt Tina M</t>
  </si>
  <si>
    <t>007-00000002-01</t>
  </si>
  <si>
    <t>Miller Joseph L &amp; Miriam A</t>
  </si>
  <si>
    <t>Mast Norman H &amp; Martha JLRS</t>
  </si>
  <si>
    <t>043-000003725-00</t>
  </si>
  <si>
    <t>Barkman Ivan R</t>
  </si>
  <si>
    <t>Nistendirk Sean M &amp; Joshua A JLRS</t>
  </si>
  <si>
    <t>017-00000217-04</t>
  </si>
  <si>
    <t>Miller Mervin D &amp; Martha</t>
  </si>
  <si>
    <t>Miller John Oren</t>
  </si>
  <si>
    <t>043-00003872-00</t>
  </si>
  <si>
    <t>043-00002988-00</t>
  </si>
  <si>
    <t>043-00002989-00</t>
  </si>
  <si>
    <t>043-00003437-00</t>
  </si>
  <si>
    <t>043-00003218-00</t>
  </si>
  <si>
    <t>47.3x150</t>
  </si>
  <si>
    <t>47x150</t>
  </si>
  <si>
    <t>47.19x150</t>
  </si>
  <si>
    <t>LFP18LLC</t>
  </si>
  <si>
    <t>Linden Avenue LLC</t>
  </si>
  <si>
    <t>002-00000319-00</t>
  </si>
  <si>
    <t>Garber Jeff</t>
  </si>
  <si>
    <t>Spillman Scott and Aimee aka Aimee Ott</t>
  </si>
  <si>
    <t>043-00005644-00</t>
  </si>
  <si>
    <t>Bantum Janice I</t>
  </si>
  <si>
    <t>043-00001036-00</t>
  </si>
  <si>
    <t>50x97</t>
  </si>
  <si>
    <t>Harper Carole J</t>
  </si>
  <si>
    <t>Waggoner Kimberly A</t>
  </si>
  <si>
    <t>E180</t>
  </si>
  <si>
    <t>020-00000618-00</t>
  </si>
  <si>
    <t>Chapdelaine Susan Mae &amp; Edmond Arvine</t>
  </si>
  <si>
    <t>Chapdelaine Susan Mae &amp; Edmond Arvine JLRS</t>
  </si>
  <si>
    <t>043-00002348-00</t>
  </si>
  <si>
    <t>043-00006225-00</t>
  </si>
  <si>
    <t>52x75</t>
  </si>
  <si>
    <t>Colburn Donna C</t>
  </si>
  <si>
    <t>043-00000703-00</t>
  </si>
  <si>
    <t>043-00000704-00</t>
  </si>
  <si>
    <t>56x150.5</t>
  </si>
  <si>
    <t>4x150.5</t>
  </si>
  <si>
    <t>Fraunfelter Jerald L</t>
  </si>
  <si>
    <t>Lillibridge Marvin W</t>
  </si>
  <si>
    <t>037-00000170-00</t>
  </si>
  <si>
    <t>Trico Land Co LLC</t>
  </si>
  <si>
    <t>River Bluff Timber, LLC</t>
  </si>
  <si>
    <t>037-00000214-00</t>
  </si>
  <si>
    <t>037-00000169-01</t>
  </si>
  <si>
    <t>037-00000169-02</t>
  </si>
  <si>
    <t>037-00000197-01</t>
  </si>
  <si>
    <t>037-00000169-03</t>
  </si>
  <si>
    <t>037-00000050-00</t>
  </si>
  <si>
    <t>037-00000169-00</t>
  </si>
  <si>
    <t>037-00000197-00</t>
  </si>
  <si>
    <t>037-00000591-00</t>
  </si>
  <si>
    <t>043-00002701-00</t>
  </si>
  <si>
    <t>043-00002702-00</t>
  </si>
  <si>
    <t>043-000002703-00</t>
  </si>
  <si>
    <t>043-00002704-00</t>
  </si>
  <si>
    <t>037-00000108-00</t>
  </si>
  <si>
    <t>037-00000617-00</t>
  </si>
  <si>
    <t>008-00000471-00</t>
  </si>
  <si>
    <t>Green Chester M &amp; Janice E</t>
  </si>
  <si>
    <t>Keim Jason A &amp; Sharon E  JLRS</t>
  </si>
  <si>
    <t>043-00000193-00</t>
  </si>
  <si>
    <t>KJAYCO LLC</t>
  </si>
  <si>
    <t>Nunnery Tyler J &amp; Bradford Morgan P   JLRS</t>
  </si>
  <si>
    <t>020-00000856-00</t>
  </si>
  <si>
    <t>020-00000855-00</t>
  </si>
  <si>
    <t>In Lot 739</t>
  </si>
  <si>
    <t>In Lot 740</t>
  </si>
  <si>
    <t>Lusk Jordan M</t>
  </si>
  <si>
    <t>Hall Jennifer R &amp; Andrew G   JLRS</t>
  </si>
  <si>
    <t>E181</t>
  </si>
  <si>
    <t>029-00001023-00</t>
  </si>
  <si>
    <t>100 x 205.23</t>
  </si>
  <si>
    <t>Crye Deborah S</t>
  </si>
  <si>
    <t>Charles Stephen G</t>
  </si>
  <si>
    <t>E182</t>
  </si>
  <si>
    <t>026-00000114-00</t>
  </si>
  <si>
    <t>Dilly Don A</t>
  </si>
  <si>
    <t>CAMM Holdings LLC</t>
  </si>
  <si>
    <t>026-00000115-00</t>
  </si>
  <si>
    <t>Yoder Paul &amp; Sara Mae JLRS</t>
  </si>
  <si>
    <t>030-00000268-00</t>
  </si>
  <si>
    <t xml:space="preserve">Casteel Richard </t>
  </si>
  <si>
    <t>Wells Heather Stein</t>
  </si>
  <si>
    <t>E183</t>
  </si>
  <si>
    <t>030-00000269-00</t>
  </si>
  <si>
    <t>E184</t>
  </si>
  <si>
    <t>Casteel Dorothy C</t>
  </si>
  <si>
    <t>017-00000259-00</t>
  </si>
  <si>
    <t>Kaiser Faye J (dec'd)</t>
  </si>
  <si>
    <t>Brickey Deborah E</t>
  </si>
  <si>
    <t>017-00000260-00</t>
  </si>
  <si>
    <t>043-00000489-00</t>
  </si>
  <si>
    <t>Buckeye Fabric Finishers Inc</t>
  </si>
  <si>
    <t>Stubbs John &amp; Tonya</t>
  </si>
  <si>
    <t>006-00000312-03</t>
  </si>
  <si>
    <t>Miller Jacob R &amp; Rachel N</t>
  </si>
  <si>
    <t>Miller Marion A &amp; Maryann R</t>
  </si>
  <si>
    <t>044-00000075-00</t>
  </si>
  <si>
    <t>Rohr Matthew J &amp; Amy M</t>
  </si>
  <si>
    <t>Miller Reuben &amp; Ruth Ann  JLRS</t>
  </si>
  <si>
    <t>035-00000150-01</t>
  </si>
  <si>
    <t>044-00000640-00</t>
  </si>
  <si>
    <t>018-00000430-00</t>
  </si>
  <si>
    <t>Miller Rosemary R</t>
  </si>
  <si>
    <t>Porteus Jason Chad</t>
  </si>
  <si>
    <t>E186</t>
  </si>
  <si>
    <t>Sensabaugh Jefferey Winston (dec'd)</t>
  </si>
  <si>
    <t>Wagner Dara</t>
  </si>
  <si>
    <t>039-00000118-00</t>
  </si>
  <si>
    <t>003-00000211-04</t>
  </si>
  <si>
    <t>Wilt Nancy E &amp;  Keith R</t>
  </si>
  <si>
    <t>Wyant Tyler N &amp; Ann M Thomas JLRS</t>
  </si>
  <si>
    <t>043-00001919-00</t>
  </si>
  <si>
    <t>Dickerson Paul A &amp; Kelly A</t>
  </si>
  <si>
    <t>Crossley Cameran &amp; Slaughter Melissa JLRS</t>
  </si>
  <si>
    <t>JP Morgan Chase NA</t>
  </si>
  <si>
    <t>Holskey James Henry II &amp; Amanda Rae</t>
  </si>
  <si>
    <t>039-00000057-00</t>
  </si>
  <si>
    <t>Wyler Dixie Lee et al</t>
  </si>
  <si>
    <t>Holt Ryan J &amp; Bice Janine M JLRS</t>
  </si>
  <si>
    <t>E187</t>
  </si>
  <si>
    <t>035-00000785-00</t>
  </si>
  <si>
    <t>035-00000784-00</t>
  </si>
  <si>
    <t>035-00000783-00</t>
  </si>
  <si>
    <t>Winterhalter William D</t>
  </si>
  <si>
    <t>E188</t>
  </si>
  <si>
    <t>020-00000619-00</t>
  </si>
  <si>
    <t>Chapdelaine Number 1 LLC</t>
  </si>
  <si>
    <t>E189</t>
  </si>
  <si>
    <t>044-00000326-00</t>
  </si>
  <si>
    <t>West Jay &amp; Dobson aka Susan Dobbins</t>
  </si>
  <si>
    <t>West Jay &amp; Susan Dobbins</t>
  </si>
  <si>
    <t>E190</t>
  </si>
  <si>
    <t>031-00000080-00</t>
  </si>
  <si>
    <t>031-00000080-06</t>
  </si>
  <si>
    <t>032-00000087-01</t>
  </si>
  <si>
    <t>031-00000080-03</t>
  </si>
  <si>
    <t>031-00000080-02</t>
  </si>
  <si>
    <t>031-00000080-04</t>
  </si>
  <si>
    <t>Donaker Alan M &amp; Janette L</t>
  </si>
  <si>
    <t>Donaker Farms LLC</t>
  </si>
  <si>
    <t>043-00002742-00</t>
  </si>
  <si>
    <t>Sheriff Rogers</t>
  </si>
  <si>
    <t>013-00001271-00</t>
  </si>
  <si>
    <t>131.55x172.99</t>
  </si>
  <si>
    <t>Hughes Delbra D</t>
  </si>
  <si>
    <t>Esselburn David Arlyne</t>
  </si>
  <si>
    <t>043-00001266-00</t>
  </si>
  <si>
    <t>25.9c121.33</t>
  </si>
  <si>
    <t>Booth Shirley I</t>
  </si>
  <si>
    <t>Urban Keith</t>
  </si>
  <si>
    <t>E191</t>
  </si>
  <si>
    <t>022-00000035-00</t>
  </si>
  <si>
    <t>Prater Dollie M (dec'd)</t>
  </si>
  <si>
    <t>Prater William</t>
  </si>
  <si>
    <t>Dusenberry Walter Alan</t>
  </si>
  <si>
    <t>E192</t>
  </si>
  <si>
    <t>Bell James (dec'd)</t>
  </si>
  <si>
    <t>Bell Michael A</t>
  </si>
  <si>
    <t>E193</t>
  </si>
  <si>
    <t>044-00000106-00</t>
  </si>
  <si>
    <t>133x118</t>
  </si>
  <si>
    <t>Bobbitt Lawrence C</t>
  </si>
  <si>
    <t>City of Coshocton</t>
  </si>
  <si>
    <t>E194</t>
  </si>
  <si>
    <t>037-00000423-00</t>
  </si>
  <si>
    <t>48x112.2</t>
  </si>
  <si>
    <t>Chilcote Jeffrey L &amp; Tina M</t>
  </si>
  <si>
    <t>Chilcote Jeffrey L &amp; Robert G JLRS</t>
  </si>
  <si>
    <t>E195</t>
  </si>
  <si>
    <t>020-00001063-00</t>
  </si>
  <si>
    <t>Gress Floyd L (dec'd)</t>
  </si>
  <si>
    <t>McCoy Linda Ann et al</t>
  </si>
  <si>
    <t>E196</t>
  </si>
  <si>
    <t>013-00000405-00</t>
  </si>
  <si>
    <t>Kirker Joseph B (dec'd)</t>
  </si>
  <si>
    <t>Kirker Cathy A</t>
  </si>
  <si>
    <t>010-00000092-00</t>
  </si>
  <si>
    <t>Eblin Dawn M</t>
  </si>
  <si>
    <t>Chaunce Mark E &amp; Christpher A Eustache JLRS</t>
  </si>
  <si>
    <t>E197</t>
  </si>
  <si>
    <t>018-00000319-01</t>
  </si>
  <si>
    <t>Hayes Homer F &amp;</t>
  </si>
  <si>
    <t>Mason Truck Properties LLC</t>
  </si>
  <si>
    <t>E198</t>
  </si>
  <si>
    <t>013-00000223-00</t>
  </si>
  <si>
    <t>E199</t>
  </si>
  <si>
    <t>043-00005203-00</t>
  </si>
  <si>
    <t>043-00005202-00</t>
  </si>
  <si>
    <t>Holmes Elain G (dec'd)</t>
  </si>
  <si>
    <t>Eizensmits Jacqueline A et al</t>
  </si>
  <si>
    <t>E200</t>
  </si>
  <si>
    <t>008-00000575-03</t>
  </si>
  <si>
    <t>Barkman Mose A</t>
  </si>
  <si>
    <t>Barkman Mose A &amp; Susan H JLRS</t>
  </si>
  <si>
    <t>E201</t>
  </si>
  <si>
    <t>043-00002346-00</t>
  </si>
  <si>
    <t>Latier Nancy Ann (dec'd)</t>
  </si>
  <si>
    <t>Latier Robert J</t>
  </si>
  <si>
    <t>Locke Angela N</t>
  </si>
  <si>
    <t>E202</t>
  </si>
  <si>
    <t>021-00000324-00</t>
  </si>
  <si>
    <t>Detweiler JJ Enterprises LLC</t>
  </si>
  <si>
    <t>Vaugh J Derek</t>
  </si>
  <si>
    <t>043-00000371-00</t>
  </si>
  <si>
    <t>42x148.52</t>
  </si>
  <si>
    <t xml:space="preserve">Corder Clayton A &amp; Sheanell Lyn </t>
  </si>
  <si>
    <t>LFP6 LLC</t>
  </si>
  <si>
    <t>043-00002590-00</t>
  </si>
  <si>
    <t>50x70</t>
  </si>
  <si>
    <t>Meek Harry R</t>
  </si>
  <si>
    <t>Rathburn Lisa</t>
  </si>
  <si>
    <t>E203</t>
  </si>
  <si>
    <t>018-00000422-00</t>
  </si>
  <si>
    <t>Schweitzer Karl E</t>
  </si>
  <si>
    <t>Schweitzer Irene</t>
  </si>
  <si>
    <t>038-00000058-00</t>
  </si>
  <si>
    <t>Daugherty William F &amp;</t>
  </si>
  <si>
    <t>Blair Dustin e &amp; Angelica M JLRS</t>
  </si>
  <si>
    <t>006-00000040-00</t>
  </si>
  <si>
    <t>Gallitz Gregory P &amp; Patrice L</t>
  </si>
  <si>
    <t>BAMA Land Company LLC</t>
  </si>
  <si>
    <t>031-00000055-42</t>
  </si>
  <si>
    <t>Coffee Stanley</t>
  </si>
  <si>
    <t>Cook Todd &amp; Shea Lynn JLRS</t>
  </si>
  <si>
    <t>E207</t>
  </si>
  <si>
    <t>043-00005411-00</t>
  </si>
  <si>
    <t>Rice Pamela Kay</t>
  </si>
  <si>
    <t>Rice James D Jr</t>
  </si>
  <si>
    <t>E208</t>
  </si>
  <si>
    <t>043-00002824-00</t>
  </si>
  <si>
    <t>53x50</t>
  </si>
  <si>
    <t>Lafollette Florence I (dec'd)</t>
  </si>
  <si>
    <t>Kaser Corliss R</t>
  </si>
  <si>
    <t>E209</t>
  </si>
  <si>
    <t>043-00005453-00</t>
  </si>
  <si>
    <t>Roahrig Dorcas Ann (dec'd)</t>
  </si>
  <si>
    <t>Roahrig Paul A, Clifford A &amp; Matthew A</t>
  </si>
  <si>
    <t>E210</t>
  </si>
  <si>
    <t>010-00000122-00</t>
  </si>
  <si>
    <t>010-00000121-00</t>
  </si>
  <si>
    <t>Cochran Helen L fna Doty (dec'd)</t>
  </si>
  <si>
    <t>Doty Paul V &amp; Derik A</t>
  </si>
  <si>
    <t>003-00000537-03</t>
  </si>
  <si>
    <t>Hildebrand Joseph &amp; Katherine McDaniel John &amp; Becky</t>
  </si>
  <si>
    <t>Hildebrand Joseph &amp; Katherine</t>
  </si>
  <si>
    <t>E211</t>
  </si>
  <si>
    <t>020-00000578-00</t>
  </si>
  <si>
    <t>020-00000579-00</t>
  </si>
  <si>
    <t>020-00000580-00</t>
  </si>
  <si>
    <t>55x132</t>
  </si>
  <si>
    <t>2.5x118</t>
  </si>
  <si>
    <t>Coshocton Automotive Inc</t>
  </si>
  <si>
    <t>Ackerman Barry S &amp; Merilee S</t>
  </si>
  <si>
    <t>E205</t>
  </si>
  <si>
    <t>E206</t>
  </si>
  <si>
    <t>E204</t>
  </si>
  <si>
    <t>035-00000255-00</t>
  </si>
  <si>
    <t>035-00000254-000</t>
  </si>
  <si>
    <t>Arden Curtis R aka Curtis  Ray Arden</t>
  </si>
  <si>
    <t>Beagle Olon C &amp; Appis James L</t>
  </si>
  <si>
    <t>E212</t>
  </si>
  <si>
    <t>013-00000946-00</t>
  </si>
  <si>
    <t>Guilliams Susan D nka Susan D Young</t>
  </si>
  <si>
    <t>Young Susan D</t>
  </si>
  <si>
    <t>E213</t>
  </si>
  <si>
    <t>013-00001517-00</t>
  </si>
  <si>
    <t>Lanning Charles S TTEE</t>
  </si>
  <si>
    <t>Lanning Scott W TTEE</t>
  </si>
  <si>
    <t>E214</t>
  </si>
  <si>
    <t>020-00001042-00</t>
  </si>
  <si>
    <t>020-00001046-00</t>
  </si>
  <si>
    <t>50x50</t>
  </si>
  <si>
    <t>Young Susan K</t>
  </si>
  <si>
    <t>Lowrey Chelsea M et al</t>
  </si>
  <si>
    <t>E215</t>
  </si>
  <si>
    <t>013-00001450-01</t>
  </si>
  <si>
    <t>013-00001450-02</t>
  </si>
  <si>
    <t>Wilson Michael R</t>
  </si>
  <si>
    <t>Wilson Jody L nka Jody L Pope</t>
  </si>
  <si>
    <t>029-00000268-00</t>
  </si>
  <si>
    <t>Maple Samuel D Jr &amp; Angela S and Tyler D</t>
  </si>
  <si>
    <t>Maple Jesse Lee III</t>
  </si>
  <si>
    <t>018-00000552-05</t>
  </si>
  <si>
    <t xml:space="preserve">Maple Same D </t>
  </si>
  <si>
    <t>E217</t>
  </si>
  <si>
    <t>44 x 120</t>
  </si>
  <si>
    <t>Lahna Ruth A &amp; Joseph E</t>
  </si>
  <si>
    <t>Stein Elle K</t>
  </si>
  <si>
    <t>042-00000613-00</t>
  </si>
  <si>
    <t>Dunn Willie L (dec'd)</t>
  </si>
  <si>
    <t>Dunn Betty A</t>
  </si>
  <si>
    <t>005-00000106-00</t>
  </si>
  <si>
    <t>005-00000431-00</t>
  </si>
  <si>
    <t>005-00000443-00</t>
  </si>
  <si>
    <t>005-00000047-00</t>
  </si>
  <si>
    <t>005-00000046-00</t>
  </si>
  <si>
    <t>005-00000048-00</t>
  </si>
  <si>
    <t>005-00000050-00</t>
  </si>
  <si>
    <t>LE- Neuman Paul P &amp; Joanne</t>
  </si>
  <si>
    <t>Richards Thomas M</t>
  </si>
  <si>
    <t>Richards, Thomas M, TTEE</t>
  </si>
  <si>
    <t>020-00000104-00</t>
  </si>
  <si>
    <t>Wiggins Loy E &amp; Shawn L   JLRS</t>
  </si>
  <si>
    <t>043-00003663-00</t>
  </si>
  <si>
    <t>Kadri David A</t>
  </si>
  <si>
    <t>Barrick Ruth E</t>
  </si>
  <si>
    <t>Morehead Kris</t>
  </si>
  <si>
    <t>Doty Derik A</t>
  </si>
  <si>
    <t>004-00000259-00</t>
  </si>
  <si>
    <t>McKnight Chase A</t>
  </si>
  <si>
    <t>Mainwaring Clarence L &amp; Harold S JLRS</t>
  </si>
  <si>
    <t xml:space="preserve"> *</t>
  </si>
  <si>
    <t>E218</t>
  </si>
  <si>
    <t>016-00000084-00</t>
  </si>
  <si>
    <t>Lonsinger William (dec'd)</t>
  </si>
  <si>
    <t>Lonsinger Lois</t>
  </si>
  <si>
    <t>E219</t>
  </si>
  <si>
    <t>040-00000024-00</t>
  </si>
  <si>
    <t>Kehler Robert</t>
  </si>
  <si>
    <t>Kehler Ginger</t>
  </si>
  <si>
    <t>018-00000123-00</t>
  </si>
  <si>
    <t>Gates Andrew C &amp; Taylor N</t>
  </si>
  <si>
    <t>Gallagher Brad D</t>
  </si>
  <si>
    <t>043-00002783-00</t>
  </si>
  <si>
    <t>Corder Nathaniel R &amp; Ashlee</t>
  </si>
  <si>
    <t>Miller Daniel R</t>
  </si>
  <si>
    <t>002-00000448-00</t>
  </si>
  <si>
    <t>Caudill Ronald W</t>
  </si>
  <si>
    <t>Landis Randy &amp; Colt B JLRS</t>
  </si>
  <si>
    <t>E220</t>
  </si>
  <si>
    <t>010-00000003-00</t>
  </si>
  <si>
    <t>Bishop Ronald L &amp; Connie L</t>
  </si>
  <si>
    <t>044-00000782-18</t>
  </si>
  <si>
    <t>Abernethy Dana Marie</t>
  </si>
  <si>
    <t>Harshbarger Jeremy &amp; Amber JLRS</t>
  </si>
  <si>
    <t>032-00000027-02</t>
  </si>
  <si>
    <t>Dunham Bruce M</t>
  </si>
  <si>
    <t>Cox Sharon Gail</t>
  </si>
  <si>
    <t>Miller Mose J &amp; Katie J</t>
  </si>
  <si>
    <t>Miller Aaron M &amp; Lisa E aka Liza E</t>
  </si>
  <si>
    <t>008-00000148-01</t>
  </si>
  <si>
    <t>008-00000148-02</t>
  </si>
  <si>
    <t>Miller Norman N &amp; Anna D   JLRS</t>
  </si>
  <si>
    <t>002-00000135-08</t>
  </si>
  <si>
    <t>Adams Vincent J III</t>
  </si>
  <si>
    <t>Troyer Eric E &amp; Sharon R   JLRS</t>
  </si>
  <si>
    <t>002-00000135-24</t>
  </si>
  <si>
    <t>002-00000135-25</t>
  </si>
  <si>
    <t>Hershberger Amos H &amp; Mary A   JLRS</t>
  </si>
  <si>
    <t>Mast David W &amp; Susan E  JLRS</t>
  </si>
  <si>
    <t>002-00000135-07</t>
  </si>
  <si>
    <t>Yoder Willis J &amp; Hershberger Marilyn J   JLRS</t>
  </si>
  <si>
    <t>002-00000135-03</t>
  </si>
  <si>
    <t xml:space="preserve">Mast Allen R &amp; Vernon R  </t>
  </si>
  <si>
    <t>002-00000135-05</t>
  </si>
  <si>
    <t>Yoder Ivan D</t>
  </si>
  <si>
    <t>043-00005325-00</t>
  </si>
  <si>
    <t>Salmans Todd A</t>
  </si>
  <si>
    <t>Wilt Keith R &amp; Nancy E   JLRS</t>
  </si>
  <si>
    <t>Doty Jerry D (dec'd)</t>
  </si>
  <si>
    <t>E216</t>
  </si>
  <si>
    <t>This is the one we talked about.  Chris said pay it in separate and make a note next to where it should have been (see O853)</t>
  </si>
  <si>
    <t>004-00000797-00</t>
  </si>
  <si>
    <t>Riggle Susan K</t>
  </si>
  <si>
    <t xml:space="preserve">Riggle Timothy R Sr &amp; Darlene S </t>
  </si>
  <si>
    <t>043-00004327-00</t>
  </si>
  <si>
    <t>Jones Harry T Jr</t>
  </si>
  <si>
    <t>Mast Mark &amp; Ina</t>
  </si>
  <si>
    <t>E221</t>
  </si>
  <si>
    <t>029-00000348-00</t>
  </si>
  <si>
    <t>029-00000598-00</t>
  </si>
  <si>
    <t>029-00000597-00</t>
  </si>
  <si>
    <t>40x279.87</t>
  </si>
  <si>
    <t>30x202.83</t>
  </si>
  <si>
    <t>Ames Eugene C &amp; leigh Ann</t>
  </si>
  <si>
    <t>Bylaw Marsha Ann</t>
  </si>
  <si>
    <t>013-00001915-18</t>
  </si>
  <si>
    <t>Baumgardner Mervin R</t>
  </si>
  <si>
    <t>Shepler Jay D &amp; Ashley M</t>
  </si>
  <si>
    <t>018-00001229-00</t>
  </si>
  <si>
    <t>75x140</t>
  </si>
  <si>
    <t>Miller Timothy A</t>
  </si>
  <si>
    <t xml:space="preserve">KJAYCO LLC </t>
  </si>
  <si>
    <t>E222</t>
  </si>
  <si>
    <t>017-00000418-00</t>
  </si>
  <si>
    <t>Price Alva J</t>
  </si>
  <si>
    <t>Gorby-Merkle Gayle E</t>
  </si>
  <si>
    <t>002-00000241-00</t>
  </si>
  <si>
    <t>002-00000241-01</t>
  </si>
  <si>
    <t>Hunt Thomas V</t>
  </si>
  <si>
    <t>Yoder Emanuel H &amp; Mary Ann JLRS</t>
  </si>
  <si>
    <t>012-00000087-00</t>
  </si>
  <si>
    <t>Hindel Caleb M &amp; Heather D</t>
  </si>
  <si>
    <t>Savage Shane L &amp; Lee Anne</t>
  </si>
  <si>
    <t>043-00002306-00</t>
  </si>
  <si>
    <t>Mad Mae Properties Coshocton LLC</t>
  </si>
  <si>
    <t xml:space="preserve">Long Kisha </t>
  </si>
  <si>
    <t>E223</t>
  </si>
  <si>
    <t>E224</t>
  </si>
  <si>
    <t>030-00000080-00</t>
  </si>
  <si>
    <t>030-00000579-00</t>
  </si>
  <si>
    <t>Lehman Jodie L McCune</t>
  </si>
  <si>
    <t>Patterson J Edna</t>
  </si>
  <si>
    <t>Lehman Carl T</t>
  </si>
  <si>
    <t>Patterson Roy D &amp; Theresa R</t>
  </si>
  <si>
    <t>043-00001362-00</t>
  </si>
  <si>
    <t>J &amp; S Rentals I LLC</t>
  </si>
  <si>
    <t>Mad Mae Properties LLC</t>
  </si>
  <si>
    <t>043-00000641-00</t>
  </si>
  <si>
    <t>Pearce Kenneth D &amp; Jones Emily Vickroy</t>
  </si>
  <si>
    <t>038-00000101-00</t>
  </si>
  <si>
    <t>Ogle Heath B</t>
  </si>
  <si>
    <t>Meek Caleb D &amp; Smith Michaella L</t>
  </si>
  <si>
    <t>Shannon Jamison P &amp; Robin E</t>
  </si>
  <si>
    <t>Wright II richard J &amp; Linda A</t>
  </si>
  <si>
    <t>100x190</t>
  </si>
  <si>
    <t>029-00000821-00</t>
  </si>
  <si>
    <t>035-00000552-00</t>
  </si>
  <si>
    <t>Parks Cindy L</t>
  </si>
  <si>
    <t>Selders Charles A</t>
  </si>
  <si>
    <t xml:space="preserve"> * $16.12 balance due paid in 4/17/19</t>
  </si>
  <si>
    <t>E225</t>
  </si>
  <si>
    <t>018-00000191-00</t>
  </si>
  <si>
    <t>Guilliams Irene H</t>
  </si>
  <si>
    <t>Guilliams David Eugene &amp; Carol Irene Guilliams Neighbor</t>
  </si>
  <si>
    <t>Georgen Lila J</t>
  </si>
  <si>
    <t>043-00004739-00</t>
  </si>
  <si>
    <t>043-00004740-00</t>
  </si>
  <si>
    <t>125x296.31</t>
  </si>
  <si>
    <t>62.50x237.95</t>
  </si>
  <si>
    <t>Grason Properties LLC</t>
  </si>
  <si>
    <t>043-00006203-00</t>
  </si>
  <si>
    <t>FPC Development PLL0</t>
  </si>
  <si>
    <t>Muskingum Valley Health Centers</t>
  </si>
  <si>
    <t>018-00000153-00</t>
  </si>
  <si>
    <t xml:space="preserve">Fisher II Rick a </t>
  </si>
  <si>
    <t>Savage Austin L</t>
  </si>
  <si>
    <t>013-00000183-00</t>
  </si>
  <si>
    <t>Graham Thomas W &amp; Michael T</t>
  </si>
  <si>
    <t>Rolling Hills Land Co LLC</t>
  </si>
  <si>
    <t>043-00005416-00</t>
  </si>
  <si>
    <t>Anderson Dustin Alden</t>
  </si>
  <si>
    <t>Stanton Jessica M</t>
  </si>
  <si>
    <t>E226</t>
  </si>
  <si>
    <t>004-00000415-00</t>
  </si>
  <si>
    <t>004-00000421-00</t>
  </si>
  <si>
    <t>004-00000428-00</t>
  </si>
  <si>
    <t>Jahweh LLC</t>
  </si>
  <si>
    <t>AR Fountaine LLC</t>
  </si>
  <si>
    <t>032-00001007-00</t>
  </si>
  <si>
    <t>Linden Kathy J</t>
  </si>
  <si>
    <t>Hofmeister Todd &amp; Victoria JLRS</t>
  </si>
  <si>
    <t>E227</t>
  </si>
  <si>
    <t>013-00001893-00</t>
  </si>
  <si>
    <t>013-00001891-00</t>
  </si>
  <si>
    <t>013-00001493-00</t>
  </si>
  <si>
    <t>McPeak Susan Margaret TTEE</t>
  </si>
  <si>
    <t>Mason Susan M &amp; Joel V JLRS</t>
  </si>
  <si>
    <t>021-00000685-02</t>
  </si>
  <si>
    <t>021-00000345-00</t>
  </si>
  <si>
    <t>021-00000345-03</t>
  </si>
  <si>
    <t>Thompson John E</t>
  </si>
  <si>
    <t>Scherer Thomas</t>
  </si>
  <si>
    <t>017-00000090-00</t>
  </si>
  <si>
    <t>DeShong Clyde Newton &amp; Shirley Coleen TTEE</t>
  </si>
  <si>
    <t>Carey Nicholas A</t>
  </si>
  <si>
    <t>E228</t>
  </si>
  <si>
    <t>Dunham Judy L (dec'd)</t>
  </si>
  <si>
    <t>043-00005393-00</t>
  </si>
  <si>
    <t>Bordenkircher Donna J</t>
  </si>
  <si>
    <t>Roahrig Jesse S &amp; Kathleen A</t>
  </si>
  <si>
    <t>021-00000688-02</t>
  </si>
  <si>
    <t>Rees Gregg A</t>
  </si>
  <si>
    <t>Yastrab Paul G &amp; Shelly K TTEE</t>
  </si>
  <si>
    <t>Milligan Kathleen M TTEE</t>
  </si>
  <si>
    <t>Mohawk Fireworks LLC</t>
  </si>
  <si>
    <t>E230</t>
  </si>
  <si>
    <t>E229</t>
  </si>
  <si>
    <t>037-00000363-00</t>
  </si>
  <si>
    <t>49x144</t>
  </si>
  <si>
    <t>Garrett Donna Jean</t>
  </si>
  <si>
    <t>Hahn Rusty Lee</t>
  </si>
  <si>
    <t>043-00004177-00</t>
  </si>
  <si>
    <t>50x48</t>
  </si>
  <si>
    <t>JL Hill Construction LLC</t>
  </si>
  <si>
    <t>Schlegal Diane</t>
  </si>
  <si>
    <t>033-00000676-01</t>
  </si>
  <si>
    <t>McCombs Billy Joe aka Bill (dec'd)</t>
  </si>
  <si>
    <t>Miller Robert R</t>
  </si>
  <si>
    <t>006-00000110-01</t>
  </si>
  <si>
    <t>Boyles William Earl</t>
  </si>
  <si>
    <t>Boyles Barbara J</t>
  </si>
  <si>
    <t>E231</t>
  </si>
  <si>
    <t>003-00000643-00</t>
  </si>
  <si>
    <t>Roahrig Peggy Ann &amp; Thomas M</t>
  </si>
  <si>
    <t>Roahrig Peggy Ann &amp; Thomas M JLRS</t>
  </si>
  <si>
    <t>010-00000173-00</t>
  </si>
  <si>
    <t>Granger Mark E &amp; Doris</t>
  </si>
  <si>
    <t>Dickerson Michael</t>
  </si>
  <si>
    <t>E232</t>
  </si>
  <si>
    <t>043-00004752-00</t>
  </si>
  <si>
    <t>140x247.70</t>
  </si>
  <si>
    <t>Peters Angela I (dec'd)</t>
  </si>
  <si>
    <t>Peters Richard E</t>
  </si>
  <si>
    <t>043-00001807-00</t>
  </si>
  <si>
    <t>40x130</t>
  </si>
  <si>
    <t>Beard Chester L &amp; Brandi aka Brandi Swingle</t>
  </si>
  <si>
    <t>Philabaum Cody S &amp; Bechtol Mikyla</t>
  </si>
  <si>
    <t>004-00000195-02</t>
  </si>
  <si>
    <t>Yoder Mervin A &amp; Rhoda JLRS</t>
  </si>
  <si>
    <t>017-00000904-00</t>
  </si>
  <si>
    <t>Almack Damian L &amp; Lindsay A</t>
  </si>
  <si>
    <t>043-00003906-00</t>
  </si>
  <si>
    <t>41.2x123.9</t>
  </si>
  <si>
    <t>Richesson Cory R</t>
  </si>
  <si>
    <t>Schmalzried Luke C &amp; Emily F JLRS</t>
  </si>
  <si>
    <t>043-00004212-00</t>
  </si>
  <si>
    <t>Carpenter Kristen &amp; Michael Wolfe</t>
  </si>
  <si>
    <t>Wheeler Dawn E htta Dawn E White</t>
  </si>
  <si>
    <t>E233</t>
  </si>
  <si>
    <t>037-00000437-00</t>
  </si>
  <si>
    <t>037-00000603-00</t>
  </si>
  <si>
    <t>44x142</t>
  </si>
  <si>
    <t>3x142</t>
  </si>
  <si>
    <t>Buckmaster James A and Rosie M</t>
  </si>
  <si>
    <t>Buckmaster James</t>
  </si>
  <si>
    <t xml:space="preserve"> E234</t>
  </si>
  <si>
    <t>037-00000569-01</t>
  </si>
  <si>
    <t>Leach George Brown</t>
  </si>
  <si>
    <t>Leach George Brown &amp; Lynn Marie JLRS</t>
  </si>
  <si>
    <t>Wilson Jody nka Jody L Pope</t>
  </si>
  <si>
    <t>Mizer Jeffrey R</t>
  </si>
  <si>
    <t>043-00003531-00</t>
  </si>
  <si>
    <t>McKee Jackie aka Deshong Jackie L aka Cushman Jackie L</t>
  </si>
  <si>
    <t>Guilliams Heather L &amp; Kendall G</t>
  </si>
  <si>
    <t>021-00000394-00</t>
  </si>
  <si>
    <t>021-00000394-05</t>
  </si>
  <si>
    <t>Coccia Mario &amp; Beth E</t>
  </si>
  <si>
    <t>Lyons Brandon M &amp; Lindsay C</t>
  </si>
  <si>
    <t>Troyer Robert &amp; Steven JLRS</t>
  </si>
  <si>
    <t>017-00000217-03</t>
  </si>
  <si>
    <t>Lot 1</t>
  </si>
  <si>
    <t>Miller Mervin &amp; Martha   JLRS</t>
  </si>
  <si>
    <t>008-00000146-00</t>
  </si>
  <si>
    <t>008-00000110-06</t>
  </si>
  <si>
    <t>Mast Eli H &amp; Anna R</t>
  </si>
  <si>
    <t>Yoder  Joseph A &amp; Lena E JLRS</t>
  </si>
  <si>
    <t>018-00000389-00</t>
  </si>
  <si>
    <t>Paugh Jason W &amp; Angela D</t>
  </si>
  <si>
    <t>Paugh Anthony E &amp; Kellie A JLRS</t>
  </si>
  <si>
    <t>E235</t>
  </si>
  <si>
    <t>043-00003250-00</t>
  </si>
  <si>
    <t>52x118</t>
  </si>
  <si>
    <t>Kyle Betty M (dec'd)</t>
  </si>
  <si>
    <t>Kyle Robert D</t>
  </si>
  <si>
    <t>E236</t>
  </si>
  <si>
    <t>43.66x142</t>
  </si>
  <si>
    <t>2.67x142</t>
  </si>
  <si>
    <t>Buckmaster James ask James E</t>
  </si>
  <si>
    <t>Good Cara L</t>
  </si>
  <si>
    <t>E237</t>
  </si>
  <si>
    <t>005-00000101-00</t>
  </si>
  <si>
    <t>005-00000409-00</t>
  </si>
  <si>
    <t>005-00000072-00</t>
  </si>
  <si>
    <t>Yoder Aden J</t>
  </si>
  <si>
    <t>Yoder Aden J TTEE</t>
  </si>
  <si>
    <t>023-00000103-02</t>
  </si>
  <si>
    <t>Keim Oren D &amp; Katie E</t>
  </si>
  <si>
    <t>Keim Duane O &amp; Ina E Hershberger JLRS</t>
  </si>
  <si>
    <t>E239</t>
  </si>
  <si>
    <t>013-00001069-00</t>
  </si>
  <si>
    <t>013-00001068-00</t>
  </si>
  <si>
    <t>100x608.68</t>
  </si>
  <si>
    <t>87x606.12</t>
  </si>
  <si>
    <t>Strange Berlin</t>
  </si>
  <si>
    <t>Roup JoAnn C</t>
  </si>
  <si>
    <t>E240</t>
  </si>
  <si>
    <t>002-00000056-07</t>
  </si>
  <si>
    <t>Stutzman Nelson V</t>
  </si>
  <si>
    <t>Stutzman Mary W</t>
  </si>
  <si>
    <t>E238</t>
  </si>
  <si>
    <t>029-00000055-00</t>
  </si>
  <si>
    <t>Braniger Michael J &amp; George B III</t>
  </si>
  <si>
    <t>Patterson Roy &amp; Michelle JLRS</t>
  </si>
  <si>
    <t>E241</t>
  </si>
  <si>
    <t>023-00000179-01</t>
  </si>
  <si>
    <t>023-00000181-00</t>
  </si>
  <si>
    <t>023-00000181-03</t>
  </si>
  <si>
    <t>Mizer Brandy L fka Brandy L Mizer-Cline</t>
  </si>
  <si>
    <t>Cling Justin Y</t>
  </si>
  <si>
    <t>020-00000951-00</t>
  </si>
  <si>
    <t>65x127</t>
  </si>
  <si>
    <t>Harman Wayne P and Mary L</t>
  </si>
  <si>
    <t>Bradford Larry &amp; Teresa</t>
  </si>
  <si>
    <t>E243</t>
  </si>
  <si>
    <t>035-00000244-00</t>
  </si>
  <si>
    <t>Graves Emily Jean</t>
  </si>
  <si>
    <t>Graves Aaron W TTEE</t>
  </si>
  <si>
    <t>043-00000206-00</t>
  </si>
  <si>
    <t>48x78</t>
  </si>
  <si>
    <t>Endsley Larry A</t>
  </si>
  <si>
    <t>Miller Heath T &amp; Neal L JLRS</t>
  </si>
  <si>
    <t>E244</t>
  </si>
  <si>
    <t>031-00000236-01</t>
  </si>
  <si>
    <t>Houck Thomas Allen</t>
  </si>
  <si>
    <t>Bruner Land Company Inc</t>
  </si>
  <si>
    <t>E242</t>
  </si>
  <si>
    <t>Smth Patick E &amp; Sue E   JLRS</t>
  </si>
  <si>
    <t>038-00000131-03</t>
  </si>
  <si>
    <t>038-00000131-01</t>
  </si>
  <si>
    <t>Romans Craig E &amp; Joyce R</t>
  </si>
  <si>
    <t>Wilson Rickey A &amp; Laura J    JLRS</t>
  </si>
  <si>
    <t>014-07400066-00</t>
  </si>
  <si>
    <t>Rice Jay J</t>
  </si>
  <si>
    <t>Raber Albert</t>
  </si>
  <si>
    <t>035-00000093-00</t>
  </si>
  <si>
    <t>Powell Scott A</t>
  </si>
  <si>
    <t>Haley Richard</t>
  </si>
  <si>
    <t>031-00000055-25</t>
  </si>
  <si>
    <t>Eddy Jo Ann</t>
  </si>
  <si>
    <t>US Bank NA</t>
  </si>
  <si>
    <t>JP Morgan Chase Bank NA</t>
  </si>
  <si>
    <t>Hildebrand Kenneth W</t>
  </si>
  <si>
    <t>021-00000149-09</t>
  </si>
  <si>
    <t>021-00000149-10</t>
  </si>
  <si>
    <t>Hershberger David F &amp; Arlene A</t>
  </si>
  <si>
    <t>Byers David &amp; Rochelle</t>
  </si>
  <si>
    <t>013-00000837-04</t>
  </si>
  <si>
    <t xml:space="preserve">Darr Tommy L </t>
  </si>
  <si>
    <t>Keneda Joshua S &amp; Megan L JLRS</t>
  </si>
  <si>
    <t>020-00000627-00</t>
  </si>
  <si>
    <t xml:space="preserve">Laughlin David &amp; Dale </t>
  </si>
  <si>
    <t>Wallace Melvin</t>
  </si>
  <si>
    <t>E245</t>
  </si>
  <si>
    <t>017-00000870-00</t>
  </si>
  <si>
    <t>017-00000255-00</t>
  </si>
  <si>
    <t>017-00000247-00</t>
  </si>
  <si>
    <t>017-00000248-00</t>
  </si>
  <si>
    <t>Johnson Antonia K TTEE</t>
  </si>
  <si>
    <t>E247</t>
  </si>
  <si>
    <t>001-00000039-00</t>
  </si>
  <si>
    <t>030-00000027-00</t>
  </si>
  <si>
    <t>Wright Rosalie (dec'd)</t>
  </si>
  <si>
    <t>Wright Roger D</t>
  </si>
  <si>
    <t>E246</t>
  </si>
  <si>
    <t>021-00000376-00</t>
  </si>
  <si>
    <t>Shaffer Dolly</t>
  </si>
  <si>
    <t>Shaffer Brian M</t>
  </si>
  <si>
    <t>043-00004727-00</t>
  </si>
  <si>
    <t>043-00004728-00</t>
  </si>
  <si>
    <t>140x111</t>
  </si>
  <si>
    <t>Jeffries Robert P &amp; Susan D</t>
  </si>
  <si>
    <t>Byers Frederick B &amp; Carrie A</t>
  </si>
  <si>
    <t>043-00003091-00</t>
  </si>
  <si>
    <t>Knoff Chris A &amp; Cynthia S</t>
  </si>
  <si>
    <t>Darr Jacqueline and Tommy Lee</t>
  </si>
  <si>
    <t>043-00005260-00</t>
  </si>
  <si>
    <t>100x100</t>
  </si>
  <si>
    <t>Cosmar Rickard D</t>
  </si>
  <si>
    <t>Luce Keith J</t>
  </si>
  <si>
    <t>E248</t>
  </si>
  <si>
    <t>043-00000234-00</t>
  </si>
  <si>
    <t>Hess Ronald R Deceased</t>
  </si>
  <si>
    <t xml:space="preserve">Hill Holly </t>
  </si>
  <si>
    <t>E249</t>
  </si>
  <si>
    <t>Jamison Kimberly Anne &amp; Spitler Michael</t>
  </si>
  <si>
    <t>Jamison Michael J &amp; Kimberly Anne</t>
  </si>
  <si>
    <t>E251</t>
  </si>
  <si>
    <t>E252</t>
  </si>
  <si>
    <t>E250</t>
  </si>
  <si>
    <t>043-00002017-00</t>
  </si>
  <si>
    <t>Mast Reuben E Trustee of an agreement and declaration of trust</t>
  </si>
  <si>
    <t>043-00004938-00</t>
  </si>
  <si>
    <t>Smith Steven G</t>
  </si>
  <si>
    <t>Albertson Tyler E &amp; Stephanie R   JLRS</t>
  </si>
  <si>
    <t>043-00005244-00</t>
  </si>
  <si>
    <t>Potter Jonalee</t>
  </si>
  <si>
    <t>Shaffer Todd &amp; Julie Lin   JLRS</t>
  </si>
  <si>
    <t>Smith Stephanie et al</t>
  </si>
  <si>
    <t>Georgen Lila</t>
  </si>
  <si>
    <t>Georgen Lila &amp; Neighbor Donald E   JLRS</t>
  </si>
  <si>
    <t>043-00004510-00</t>
  </si>
  <si>
    <t>043-00002550-00</t>
  </si>
  <si>
    <t>043-00000111-00</t>
  </si>
  <si>
    <t>043-00000347-00</t>
  </si>
  <si>
    <t>In Lot 1164</t>
  </si>
  <si>
    <t>Out Lot 167</t>
  </si>
  <si>
    <t>In Lot 564</t>
  </si>
  <si>
    <t>Out Lot 148</t>
  </si>
  <si>
    <t>043-00002767-00</t>
  </si>
  <si>
    <t>043-00001199-00</t>
  </si>
  <si>
    <t>In Lot 2621</t>
  </si>
  <si>
    <t>Guinther Michael E</t>
  </si>
  <si>
    <t>The Home Loan Savings Bank</t>
  </si>
  <si>
    <t>042-00000988-04</t>
  </si>
  <si>
    <t>Soller John W</t>
  </si>
  <si>
    <t>Soller John W &amp; Teresa D    JLRS</t>
  </si>
  <si>
    <t>003-00000175-00</t>
  </si>
  <si>
    <t>003-00000101-00</t>
  </si>
  <si>
    <t>Henderson Jeffrey A</t>
  </si>
  <si>
    <t>Sadler Vernon &amp; Dawn</t>
  </si>
  <si>
    <t>021-00000149-01</t>
  </si>
  <si>
    <t>021-00000149-02</t>
  </si>
  <si>
    <t>Dinsdale Mark E</t>
  </si>
  <si>
    <t>Ohio Monster Hunters LLC</t>
  </si>
  <si>
    <t>E253</t>
  </si>
  <si>
    <t>002-00000529-02</t>
  </si>
  <si>
    <t>002-00000529-01</t>
  </si>
  <si>
    <t>Olinger Donald K &amp; Doris F</t>
  </si>
  <si>
    <t>Olinger Kyle M &amp; Bryan R</t>
  </si>
  <si>
    <t>E254</t>
  </si>
  <si>
    <t>Hoffman Douglas G &amp; Tanja L Taylor-Hoffman CO TTEES</t>
  </si>
  <si>
    <t>008-00000059-00</t>
  </si>
  <si>
    <t>008-00000523-00</t>
  </si>
  <si>
    <t xml:space="preserve">Green Chester M &amp; Janice </t>
  </si>
  <si>
    <t>Green Janice E</t>
  </si>
  <si>
    <t>E255</t>
  </si>
  <si>
    <t>E256</t>
  </si>
  <si>
    <t>Cobb Jill Hunter Clark Joyce Green Chester F</t>
  </si>
  <si>
    <t>029-00000418-00</t>
  </si>
  <si>
    <t xml:space="preserve">Kistler George B &amp; Jolinda </t>
  </si>
  <si>
    <t>Frey Paul Daniel &amp; Naomi S</t>
  </si>
  <si>
    <t>029-00000428-15</t>
  </si>
  <si>
    <t>Somerville William &amp; Nancy A</t>
  </si>
  <si>
    <t>E257</t>
  </si>
  <si>
    <t>043-00004029-00</t>
  </si>
  <si>
    <t>49x138</t>
  </si>
  <si>
    <t>Stingel Barbara J and Randy E</t>
  </si>
  <si>
    <t xml:space="preserve">Stingel Barbara J </t>
  </si>
  <si>
    <t>E259</t>
  </si>
  <si>
    <t>043-00000157-00</t>
  </si>
  <si>
    <t>Burris Arthur I Deceased</t>
  </si>
  <si>
    <t>Burris Marcella A</t>
  </si>
  <si>
    <t>043-000003959-00</t>
  </si>
  <si>
    <t>45x189</t>
  </si>
  <si>
    <t xml:space="preserve">Flores Brandon S </t>
  </si>
  <si>
    <t>Selene Finance LP</t>
  </si>
  <si>
    <t>042-00000886-03</t>
  </si>
  <si>
    <t>Mast Joseph R &amp; Arlene M</t>
  </si>
  <si>
    <t>Raber Firman G &amp; Christina V</t>
  </si>
  <si>
    <t>E258</t>
  </si>
  <si>
    <t>E260</t>
  </si>
  <si>
    <t>Neighbor Donald E Jr</t>
  </si>
  <si>
    <t>027-00000203-00</t>
  </si>
  <si>
    <t>Letter RIP LLC</t>
  </si>
  <si>
    <t>APIF - Ohio LLC</t>
  </si>
  <si>
    <t>032-00000961-00</t>
  </si>
  <si>
    <t>040-00000335-00</t>
  </si>
  <si>
    <t>Short Norma Lois</t>
  </si>
  <si>
    <t>Klopf Renee Short aka Renee G</t>
  </si>
  <si>
    <t>041-00000002-09</t>
  </si>
  <si>
    <t>Lam Dung Tri &amp; Hue Tran</t>
  </si>
  <si>
    <t>Patterson Alan J</t>
  </si>
  <si>
    <t>E261</t>
  </si>
  <si>
    <t>Roberts William J Remove LE</t>
  </si>
  <si>
    <t>035-00000909-01</t>
  </si>
  <si>
    <t>035-00000013-00</t>
  </si>
  <si>
    <t>035-00000909-00</t>
  </si>
  <si>
    <t>Bible Christina TTE</t>
  </si>
  <si>
    <t>Darr Catherine</t>
  </si>
  <si>
    <t>E262</t>
  </si>
  <si>
    <t>008-00000498-00</t>
  </si>
  <si>
    <t>008-00000554-00</t>
  </si>
  <si>
    <t>008-00000555-02</t>
  </si>
  <si>
    <t xml:space="preserve">Yoder Christ H &amp; Emma </t>
  </si>
  <si>
    <t>Yoder Monroe R &amp; Susan E</t>
  </si>
  <si>
    <t>043-00003542-00</t>
  </si>
  <si>
    <t>50x117</t>
  </si>
  <si>
    <t>Bennett Kim TTEE</t>
  </si>
  <si>
    <t>Mast Reuben E TTEE</t>
  </si>
  <si>
    <t>043-00004410-00</t>
  </si>
  <si>
    <t>64.57x104</t>
  </si>
  <si>
    <t>043-00002189-00</t>
  </si>
  <si>
    <t>50x73.8</t>
  </si>
  <si>
    <t>043-000002699-00</t>
  </si>
  <si>
    <t>020-16119054-00</t>
  </si>
  <si>
    <t>020-16119055-00</t>
  </si>
  <si>
    <t>50 X 150</t>
  </si>
  <si>
    <t>Slack Norma J</t>
  </si>
  <si>
    <t>Vining Pamela, TTEE</t>
  </si>
  <si>
    <t>E263</t>
  </si>
  <si>
    <t>043-00005581-00</t>
  </si>
  <si>
    <t>100x163</t>
  </si>
  <si>
    <t>Bechtol Bradley &amp; Ann</t>
  </si>
  <si>
    <t>Redifer Ryan C &amp; Katrina A</t>
  </si>
  <si>
    <t>003-00000118-00</t>
  </si>
  <si>
    <t>Bratton James L &amp; Connie F</t>
  </si>
  <si>
    <t>Miller Andy J &amp; Anna JLRS</t>
  </si>
  <si>
    <t>003-00000119-00</t>
  </si>
  <si>
    <t>042-00000411-00</t>
  </si>
  <si>
    <t>Beckett Bentson &amp; Nina E</t>
  </si>
  <si>
    <t>Emler Stella</t>
  </si>
  <si>
    <t>E264</t>
  </si>
  <si>
    <t>043-00002158-00</t>
  </si>
  <si>
    <t>Watson William R and Amy</t>
  </si>
  <si>
    <t>Watson William R</t>
  </si>
  <si>
    <t>043-00002636-00</t>
  </si>
  <si>
    <t>043-00001580-00</t>
  </si>
  <si>
    <t>043-00001583-00</t>
  </si>
  <si>
    <t>043-00002638-00</t>
  </si>
  <si>
    <t>043-00001581-00</t>
  </si>
  <si>
    <t>043-00001579-00</t>
  </si>
  <si>
    <t>043-00003664-00</t>
  </si>
  <si>
    <t>043-00001582-00</t>
  </si>
  <si>
    <t>043-00002637-00</t>
  </si>
  <si>
    <t>043-00003266-00</t>
  </si>
  <si>
    <t>040-00000105-00</t>
  </si>
  <si>
    <t xml:space="preserve">Troyer Joseph E &amp; Emily Elaine </t>
  </si>
  <si>
    <t>Yoder Nathaniel &amp; Ruby JLRS</t>
  </si>
  <si>
    <t>042-00000044-00</t>
  </si>
  <si>
    <t>Stutzman Levi M &amp; Bertha S</t>
  </si>
  <si>
    <t>McKee Richard H &amp; Faye I JLRs</t>
  </si>
  <si>
    <t>E265</t>
  </si>
  <si>
    <t>009-000004806</t>
  </si>
  <si>
    <t>Barkman Brian B</t>
  </si>
  <si>
    <t xml:space="preserve">Barkman Brian B &amp; Dorothy </t>
  </si>
  <si>
    <t>Mason Truck Properties</t>
  </si>
  <si>
    <t>Bruce Lee Childress</t>
  </si>
  <si>
    <t>043-00000879-00</t>
  </si>
  <si>
    <t>043-00002826-00</t>
  </si>
  <si>
    <t>Warren Don G</t>
  </si>
  <si>
    <t>Coshocton Enterprises LLC</t>
  </si>
  <si>
    <t>043-00003924-00</t>
  </si>
  <si>
    <t>McIntire Elizabeth Irene</t>
  </si>
  <si>
    <t>Scheitler Chase Roy</t>
  </si>
  <si>
    <t>029-00001086-00</t>
  </si>
  <si>
    <t>Dilly David H &amp; Patricia E</t>
  </si>
  <si>
    <t>Milligan Jesse A &amp; Jennifer B   JLRS</t>
  </si>
  <si>
    <t>007-00000006-00</t>
  </si>
  <si>
    <t>Ramaley Blair J</t>
  </si>
  <si>
    <t>Miller Freeman L &amp; Naomi</t>
  </si>
  <si>
    <t>E266</t>
  </si>
  <si>
    <t>043-00004583-00</t>
  </si>
  <si>
    <t>45x94</t>
  </si>
  <si>
    <t>Stroup Linda Sue</t>
  </si>
  <si>
    <t>Chaney Thomas J</t>
  </si>
  <si>
    <t>012-00000080-00</t>
  </si>
  <si>
    <t>66x123</t>
  </si>
  <si>
    <t>Worthington Zoe Ann</t>
  </si>
  <si>
    <t>Wade Shelly R</t>
  </si>
  <si>
    <t>032-00000409-00</t>
  </si>
  <si>
    <t>Brown Rhett</t>
  </si>
  <si>
    <t>Brown Brendon W</t>
  </si>
  <si>
    <t>029-00001045-01</t>
  </si>
  <si>
    <t>Porcher Gregory L &amp; Janice M</t>
  </si>
  <si>
    <t>Derby Curtis &amp; Teresa L</t>
  </si>
  <si>
    <t>027-00000221-00</t>
  </si>
  <si>
    <t>043-00006034-00</t>
  </si>
  <si>
    <t>Spirit Funding LLC</t>
  </si>
  <si>
    <t>Yoder Felty, Betty, &amp; Joni</t>
  </si>
  <si>
    <t>Miller Dan &amp; Frieda   JLRS</t>
  </si>
  <si>
    <t>Emler Stella M</t>
  </si>
  <si>
    <t>RJSL Holdings LLC</t>
  </si>
  <si>
    <t>E267</t>
  </si>
  <si>
    <t>035-00000541-00</t>
  </si>
  <si>
    <t>043-00005386-00</t>
  </si>
  <si>
    <t>82x117</t>
  </si>
  <si>
    <t>Dovenbarger Kenneth R &amp; Co TTEE</t>
  </si>
  <si>
    <t>Owen William M Succ TTEE</t>
  </si>
  <si>
    <t>Horn William F &amp; Sarah Jane TTEE of the William Horn Living Trst</t>
  </si>
  <si>
    <t>Savage Thomas R &amp; Shellie I</t>
  </si>
  <si>
    <t>020-00000703-00</t>
  </si>
  <si>
    <t>56x150</t>
  </si>
  <si>
    <t>Shortt Danny J &amp; Rose M</t>
  </si>
  <si>
    <t>Shortt Raylynn</t>
  </si>
  <si>
    <t>020-00000702-10</t>
  </si>
  <si>
    <t>100x150</t>
  </si>
  <si>
    <t>Shurtz Family Farm Limited</t>
  </si>
  <si>
    <t>Andrews Mark Evan and Karen Erman</t>
  </si>
  <si>
    <t>029-00000669-00</t>
  </si>
  <si>
    <t>Pew Jack L</t>
  </si>
  <si>
    <t>Hunt Codey L</t>
  </si>
  <si>
    <t>043-00002748-00</t>
  </si>
  <si>
    <t>47x100</t>
  </si>
  <si>
    <t>043-00004093-00</t>
  </si>
  <si>
    <t>47x48</t>
  </si>
  <si>
    <t>Wilcox John D &amp; Linda R</t>
  </si>
  <si>
    <t xml:space="preserve">Schuler Polly &amp; Strupe Terezia </t>
  </si>
  <si>
    <t>032-00000340-04</t>
  </si>
  <si>
    <t>Sarchet Garrison A &amp; Holly L</t>
  </si>
  <si>
    <t>Miller Conrad D &amp; Miller Lois</t>
  </si>
  <si>
    <t>018-00000128-03</t>
  </si>
  <si>
    <t>Hardesty George W &amp; Anna M</t>
  </si>
  <si>
    <t>Smith David R &amp; Angela L</t>
  </si>
  <si>
    <t>043-00000365-00</t>
  </si>
  <si>
    <t>50x62</t>
  </si>
  <si>
    <t>T &amp; B Rentals LLC</t>
  </si>
  <si>
    <t xml:space="preserve">Paugh Jason &amp; Angela </t>
  </si>
  <si>
    <t>043-00005311-00</t>
  </si>
  <si>
    <t>Honnald James C Trust</t>
  </si>
  <si>
    <t>Bechtol Bradley S &amp; Anna M   JLRS</t>
  </si>
  <si>
    <t>004-00000559-00</t>
  </si>
  <si>
    <t>004-00000558-00</t>
  </si>
  <si>
    <t>Lot 41</t>
  </si>
  <si>
    <t>Lot 40</t>
  </si>
  <si>
    <t>Walsh Randy L &amp; Dana M</t>
  </si>
  <si>
    <t>Craig Teresa</t>
  </si>
  <si>
    <t>E268</t>
  </si>
  <si>
    <t>017-00001154-00</t>
  </si>
  <si>
    <t>Lingo Al (dec'd)</t>
  </si>
  <si>
    <t>Lingo Sally Jo</t>
  </si>
  <si>
    <t>E269</t>
  </si>
  <si>
    <t>In Lot 320</t>
  </si>
  <si>
    <t>In Lot 321</t>
  </si>
  <si>
    <t>Finton Kevin et al</t>
  </si>
  <si>
    <t>KF Rentals LLC</t>
  </si>
  <si>
    <t>043-00003263-00</t>
  </si>
  <si>
    <t>50x140</t>
  </si>
  <si>
    <t>Hammond Jason Edward and Montana Marlene</t>
  </si>
  <si>
    <t>017-00000477-03</t>
  </si>
  <si>
    <t>Yoder Junior R &amp; Ella M</t>
  </si>
  <si>
    <t xml:space="preserve">Yoder Lamar J </t>
  </si>
  <si>
    <t>E270</t>
  </si>
  <si>
    <t>043-00002582-00</t>
  </si>
  <si>
    <t>44x150</t>
  </si>
  <si>
    <t>043-0000438-01</t>
  </si>
  <si>
    <t>44x154</t>
  </si>
  <si>
    <t>020-16104021-00</t>
  </si>
  <si>
    <t>020-00000111-00</t>
  </si>
  <si>
    <t>Clark Robert 1/2 interest</t>
  </si>
  <si>
    <t>Wilson Ralph A &amp; Loraine J</t>
  </si>
  <si>
    <t>043-00002618-00</t>
  </si>
  <si>
    <t>Jomarwil Inc</t>
  </si>
  <si>
    <t>Maculaitis Patrick l</t>
  </si>
  <si>
    <t>Better Halves LLC</t>
  </si>
  <si>
    <t>042-00000108-01</t>
  </si>
  <si>
    <t>Hall Rosie W &amp; Floyd E</t>
  </si>
  <si>
    <t>Yoder Kevin D and Emily</t>
  </si>
  <si>
    <t>E271</t>
  </si>
  <si>
    <t>043-00005334-00</t>
  </si>
  <si>
    <t>114x146</t>
  </si>
  <si>
    <t>Arnold LJ Family Limited</t>
  </si>
  <si>
    <t>Arnold Allan D</t>
  </si>
  <si>
    <t>E272</t>
  </si>
  <si>
    <t>017-00000365-02</t>
  </si>
  <si>
    <t>Andrenok Michael J</t>
  </si>
  <si>
    <t xml:space="preserve">Andrenok Ashley </t>
  </si>
  <si>
    <t>E273</t>
  </si>
  <si>
    <t>002-00000043-02</t>
  </si>
  <si>
    <t>Deibel Gary L &amp; Deborah L</t>
  </si>
  <si>
    <t>Hamilton Jared &amp; Courtney</t>
  </si>
  <si>
    <t>E276</t>
  </si>
  <si>
    <t>037-00000353-00</t>
  </si>
  <si>
    <t>45x124</t>
  </si>
  <si>
    <t>49x141</t>
  </si>
  <si>
    <t>037-00000376-00</t>
  </si>
  <si>
    <t>037-00000377-00</t>
  </si>
  <si>
    <t>037-00000379-00</t>
  </si>
  <si>
    <t>037-00000382-00</t>
  </si>
  <si>
    <t>Fortner Lawrence &amp; Barbara J</t>
  </si>
  <si>
    <t>Fortner Barbara J</t>
  </si>
  <si>
    <t>E274</t>
  </si>
  <si>
    <t>043-00006320-00</t>
  </si>
  <si>
    <t>Forfeited - Hultz Craig S</t>
  </si>
  <si>
    <t>Burt Avenue Wesleyan Church</t>
  </si>
  <si>
    <t>E275</t>
  </si>
  <si>
    <t>043-00002473-00</t>
  </si>
  <si>
    <t>44 x 140</t>
  </si>
  <si>
    <t>Grason Properties</t>
  </si>
  <si>
    <t>006-00000194-00</t>
  </si>
  <si>
    <t>Forfeited - Braxton Stanley &amp; Nichole</t>
  </si>
  <si>
    <t>Forfeited - Cool Bobby S &amp; Bobby L &amp; Catherine</t>
  </si>
  <si>
    <t>Vic Allen Construction LLC</t>
  </si>
  <si>
    <t>E277</t>
  </si>
  <si>
    <t>043-00000034-00</t>
  </si>
  <si>
    <t>Forfeited - Pearson Cephas &amp; Joanna</t>
  </si>
  <si>
    <t>E278</t>
  </si>
  <si>
    <t>043-00005205-00</t>
  </si>
  <si>
    <t>Skelley Jeffrey A (dec'd) (int)</t>
  </si>
  <si>
    <t>Skelley Kenova L</t>
  </si>
  <si>
    <t>E279</t>
  </si>
  <si>
    <t>010-00000711-00</t>
  </si>
  <si>
    <t>012-00000004-00</t>
  </si>
  <si>
    <t>Lacy Rodney Dean (dec'd)</t>
  </si>
  <si>
    <t>Lacy Kimberly S</t>
  </si>
  <si>
    <t>017-00001032-00</t>
  </si>
  <si>
    <t>Bordenkircher David G &amp; Debra</t>
  </si>
  <si>
    <t>Hunter Kenneth J</t>
  </si>
  <si>
    <t>043-00005495-00</t>
  </si>
  <si>
    <t>Turk Linda K et al</t>
  </si>
  <si>
    <t xml:space="preserve">Ashcraft Robert R &amp; Linda A  </t>
  </si>
  <si>
    <t>043-00005470-00</t>
  </si>
  <si>
    <t xml:space="preserve">Surdyk John W &amp; Maida </t>
  </si>
  <si>
    <t>Thomas Matthew D &amp; Molly L   JLRS</t>
  </si>
  <si>
    <t>023-00000110-00</t>
  </si>
  <si>
    <t>Ames Mark R &amp; Julie A</t>
  </si>
  <si>
    <t>Yoder Christ H &amp; Emma R   JLRS</t>
  </si>
  <si>
    <t>034-00000023-00</t>
  </si>
  <si>
    <t>Robertson Robert L &amp; Audrey G</t>
  </si>
  <si>
    <t>Robertson Robert L</t>
  </si>
  <si>
    <t>E280</t>
  </si>
  <si>
    <t>033-00000267-00</t>
  </si>
  <si>
    <t>034-00000019-00</t>
  </si>
  <si>
    <t>034-00000023-01</t>
  </si>
  <si>
    <t>Hershberger Atlee Jr &amp; Miriam</t>
  </si>
  <si>
    <t xml:space="preserve">McDonald Cristel </t>
  </si>
  <si>
    <t>Yoder Emanuel</t>
  </si>
  <si>
    <t>043-00005500-00</t>
  </si>
  <si>
    <t>86x93</t>
  </si>
  <si>
    <t>Verhoff Kathleen</t>
  </si>
  <si>
    <t>Buday James A III &amp; Kimberly A</t>
  </si>
  <si>
    <t>018-00001639-00</t>
  </si>
  <si>
    <t>018-00001641-00</t>
  </si>
  <si>
    <t>Madison Scott R &amp; Judy D</t>
  </si>
  <si>
    <t>Michael Janet M</t>
  </si>
  <si>
    <t>X</t>
  </si>
  <si>
    <t>022-00000125-00</t>
  </si>
  <si>
    <t>70x153</t>
  </si>
  <si>
    <t>Frederick Austin R</t>
  </si>
  <si>
    <t>004-00000509-00</t>
  </si>
  <si>
    <t>004-00000508-00</t>
  </si>
  <si>
    <t>Yoder Joe J &amp; Norman M</t>
  </si>
  <si>
    <t>Miller Leonard Ray &amp; Melissa Sue</t>
  </si>
  <si>
    <t>018-00000437-00</t>
  </si>
  <si>
    <t>Smalley Christoper A &amp; Ellyn A</t>
  </si>
  <si>
    <t>Gemini Company Building Solutions LLC</t>
  </si>
  <si>
    <t>E281</t>
  </si>
  <si>
    <t>010-00000811-10</t>
  </si>
  <si>
    <t>010-00000811-01</t>
  </si>
  <si>
    <t>Oxford Conesville LLC</t>
  </si>
  <si>
    <t>CCU Coal and Construction LLC</t>
  </si>
  <si>
    <t>008-00000367-00</t>
  </si>
  <si>
    <t>008-00000368-00</t>
  </si>
  <si>
    <t>Miller David D and Erma R</t>
  </si>
  <si>
    <t>Troyer Daniel Lee &amp; Susan N</t>
  </si>
  <si>
    <t>E282</t>
  </si>
  <si>
    <t>043-00002630-00</t>
  </si>
  <si>
    <t>043-00003755-01</t>
  </si>
  <si>
    <t>043-00003756-00</t>
  </si>
  <si>
    <t>031-00000055-05</t>
  </si>
  <si>
    <t>JJ Detweiler Enterprises LLC</t>
  </si>
  <si>
    <t>Hall Rodney R &amp; Barbara A</t>
  </si>
  <si>
    <t>Moore Joseph J &amp; Darr Katelyn L</t>
  </si>
  <si>
    <t>E283</t>
  </si>
  <si>
    <t>018-00000608-00</t>
  </si>
  <si>
    <t>Scherer Robert H</t>
  </si>
  <si>
    <t>Scherer Robert H &amp; Candy S</t>
  </si>
  <si>
    <t>E284</t>
  </si>
  <si>
    <t>023-00000174-00</t>
  </si>
  <si>
    <t>Karr C Ray &amp; Barbara J</t>
  </si>
  <si>
    <t>E285</t>
  </si>
  <si>
    <t>002-00000317-00</t>
  </si>
  <si>
    <t>002-00000252-00</t>
  </si>
  <si>
    <t>002-00000253-00</t>
  </si>
  <si>
    <t>002-00000254-00</t>
  </si>
  <si>
    <t>002-00000255-00</t>
  </si>
  <si>
    <t>Stahl Keith J</t>
  </si>
  <si>
    <t xml:space="preserve">Stahl Keith J &amp; Nancy </t>
  </si>
  <si>
    <t>E286</t>
  </si>
  <si>
    <t>023-00000127-01</t>
  </si>
  <si>
    <t>023-00000022-02</t>
  </si>
  <si>
    <t>023-00000126-00</t>
  </si>
  <si>
    <t>023-00000172-00</t>
  </si>
  <si>
    <t>Karr C Ray</t>
  </si>
  <si>
    <t>023-00000029-06</t>
  </si>
  <si>
    <t>SHETLER MICHAEL O &amp; ARIE A</t>
  </si>
  <si>
    <t>HERSHBERGER EDWARD N &amp; MARY S</t>
  </si>
  <si>
    <t>009-00000098-06</t>
  </si>
  <si>
    <t>Miller Aaron L &amp; Gingerich Melinda   JLRS</t>
  </si>
  <si>
    <t>042-00000685-00</t>
  </si>
  <si>
    <t>Timmons Wyatt</t>
  </si>
  <si>
    <t>Timmons Eugene R</t>
  </si>
  <si>
    <t>020-00000305-00</t>
  </si>
  <si>
    <t>In Lot 57</t>
  </si>
  <si>
    <t>In Lot 58</t>
  </si>
  <si>
    <t>TJ T Tubbs LLC</t>
  </si>
  <si>
    <t>010-00000208-00</t>
  </si>
  <si>
    <t>Elliott Edward E &amp; Clara J</t>
  </si>
  <si>
    <t>T-5 Rentals LLC</t>
  </si>
  <si>
    <t>003-00000643-21</t>
  </si>
  <si>
    <t>West Charles F Jr &amp; Susan A</t>
  </si>
  <si>
    <t>043-00005087-00</t>
  </si>
  <si>
    <t>Aparna Jha</t>
  </si>
  <si>
    <t>Rausch Richard A &amp; Jennifer R   JLRS</t>
  </si>
  <si>
    <t>"gift" $10390</t>
  </si>
  <si>
    <t>043-00005403-000</t>
  </si>
  <si>
    <t>83x110</t>
  </si>
  <si>
    <t>Fisher Linda L TTEE of the Lawrence Keystone Inheritance Trst</t>
  </si>
  <si>
    <t>Nelson Cheree aka Dawn Cheree &amp; James f Jr</t>
  </si>
  <si>
    <t>023-00000274-04</t>
  </si>
  <si>
    <t>Schlabach Melvin Jay et al</t>
  </si>
  <si>
    <t>Yoder Atlee J, Ada, Paul A   JLRS</t>
  </si>
  <si>
    <t>E287</t>
  </si>
  <si>
    <t>042-0000051600</t>
  </si>
  <si>
    <t>Bishop Ronald W</t>
  </si>
  <si>
    <t>Bishop F Renee</t>
  </si>
  <si>
    <t>E288</t>
  </si>
  <si>
    <t>029-00000627-00</t>
  </si>
  <si>
    <t>Bussard Edward L &amp; Vickie A</t>
  </si>
  <si>
    <t>Porcher Amanda L TTEE of her Successor(s) TTEE of the Bussard Family Preservation trst dtd 05/07/19</t>
  </si>
  <si>
    <t>E289</t>
  </si>
  <si>
    <t>031-00000411-01</t>
  </si>
  <si>
    <t>013-00000412-04</t>
  </si>
  <si>
    <t>013-00000412-06</t>
  </si>
  <si>
    <t>010-00000723-00</t>
  </si>
  <si>
    <t>043-00003941-00</t>
  </si>
  <si>
    <t>043-00000683-00</t>
  </si>
  <si>
    <t>043-00001160-00</t>
  </si>
  <si>
    <t>043-00001161-00</t>
  </si>
  <si>
    <t>043-00002789-00</t>
  </si>
  <si>
    <t>E290</t>
  </si>
  <si>
    <t>013-00000292-00</t>
  </si>
  <si>
    <t>Kiser Kenneth</t>
  </si>
  <si>
    <t>Kiser Brenda M</t>
  </si>
  <si>
    <t>Kiser Kenneth R &amp; Brenda M</t>
  </si>
  <si>
    <t>same check as E290</t>
  </si>
  <si>
    <t>same check as E289</t>
  </si>
  <si>
    <t>100x118</t>
  </si>
  <si>
    <t>Sandlin Cindy</t>
  </si>
  <si>
    <t>020-00000702-09</t>
  </si>
  <si>
    <t>100X150</t>
  </si>
  <si>
    <t>Shurtz Family Farms LTD Partnership</t>
  </si>
  <si>
    <t>E291</t>
  </si>
  <si>
    <t>033-00000393-00</t>
  </si>
  <si>
    <t>033-00000166-00</t>
  </si>
  <si>
    <t>033-00000242-00</t>
  </si>
  <si>
    <t>Reed Scott James &amp; Julia Lynn</t>
  </si>
  <si>
    <t>Reed Scott James &amp; Julia Lynn JLRS</t>
  </si>
  <si>
    <t>043-00001779-00</t>
  </si>
  <si>
    <t>41x124</t>
  </si>
  <si>
    <t>043-000001780-00</t>
  </si>
  <si>
    <t>Cognion Timothy J &amp; Vickie K</t>
  </si>
  <si>
    <t xml:space="preserve">Keim Matthew D &amp; Stroll Kalee R </t>
  </si>
  <si>
    <t>E292</t>
  </si>
  <si>
    <t>043-000002608-00</t>
  </si>
  <si>
    <t>35x120</t>
  </si>
  <si>
    <t xml:space="preserve">Davis Verda Nadine </t>
  </si>
  <si>
    <t>Davis, Nicholas, Lappy Cindy L, Davis Nicholas &amp; Davis Gordon D</t>
  </si>
  <si>
    <t>020-16119052-00</t>
  </si>
  <si>
    <t>50X150</t>
  </si>
  <si>
    <t>020-1611-90053-00</t>
  </si>
  <si>
    <t xml:space="preserve">Regula Dorothy Louise </t>
  </si>
  <si>
    <t>Troendly Diane L</t>
  </si>
  <si>
    <t>E293</t>
  </si>
  <si>
    <t>033-00000402-00</t>
  </si>
  <si>
    <t xml:space="preserve">ROSS BROCK &amp; KELLY </t>
  </si>
  <si>
    <t>YODER ROY G &amp; ROSA A</t>
  </si>
  <si>
    <t>020-00000010-00</t>
  </si>
  <si>
    <t>020-00000011-00</t>
  </si>
  <si>
    <t>020-00001069-00</t>
  </si>
  <si>
    <t>020-00000008-00</t>
  </si>
  <si>
    <t>35x150</t>
  </si>
  <si>
    <t>Parks Mark and Bush Linda D</t>
  </si>
  <si>
    <t>Ogle Heath B &amp; Kaelynn</t>
  </si>
  <si>
    <t>017-00000171-00</t>
  </si>
  <si>
    <t>017-00000172-00</t>
  </si>
  <si>
    <t>017-00000173-00</t>
  </si>
  <si>
    <t xml:space="preserve">Finton Kenneth C  (Finton Kevin L, Kent E and Kurt </t>
  </si>
  <si>
    <t>Schonauer Paul M &amp; Lorene L</t>
  </si>
  <si>
    <t>008-00000323-00</t>
  </si>
  <si>
    <t>008-00000322-00</t>
  </si>
  <si>
    <t>008-00000462-00</t>
  </si>
  <si>
    <t>008-00000324-00</t>
  </si>
  <si>
    <t>Yoder Joseph A &amp; Lena E</t>
  </si>
  <si>
    <t>L&amp;M Land Holdings LLC</t>
  </si>
  <si>
    <t>008-00000018-00</t>
  </si>
  <si>
    <t>008-00000109-00</t>
  </si>
  <si>
    <t>Yoder Aaron E &amp; Ruth H</t>
  </si>
  <si>
    <t>002-00000094-00</t>
  </si>
  <si>
    <t xml:space="preserve">Honabarger Ursula </t>
  </si>
  <si>
    <t>Miller Allen E &amp; Tamara L</t>
  </si>
  <si>
    <t>E296</t>
  </si>
  <si>
    <t>Almack Damian L &amp; Lindsay L</t>
  </si>
  <si>
    <t>021-00000711-02</t>
  </si>
  <si>
    <t xml:space="preserve">Patterson Patrick E Revocable Living Trust </t>
  </si>
  <si>
    <t xml:space="preserve">Redmond Jared Jr &amp; Heather </t>
  </si>
  <si>
    <t>021-00000422-00</t>
  </si>
  <si>
    <t>021-00000255-00</t>
  </si>
  <si>
    <t>029-00001133-00</t>
  </si>
  <si>
    <t>Paradigm Energy  LLC</t>
  </si>
  <si>
    <t>Wiggins James E &amp; Wanda K</t>
  </si>
  <si>
    <t>E294</t>
  </si>
  <si>
    <t>E295</t>
  </si>
  <si>
    <t>NO $$</t>
  </si>
  <si>
    <t>042-00000516-00</t>
  </si>
  <si>
    <t>Schwab Timothy J</t>
  </si>
  <si>
    <t>020-00000500-01</t>
  </si>
  <si>
    <t>Wiggins Margaret E</t>
  </si>
  <si>
    <t>Garrard Jeffrey D &amp; Kimberly A JL/RS</t>
  </si>
  <si>
    <t>E297</t>
  </si>
  <si>
    <t>006-00000155-00</t>
  </si>
  <si>
    <t>PT 4</t>
  </si>
  <si>
    <t xml:space="preserve">Mullet Helen Marie </t>
  </si>
  <si>
    <t>Mullet Deanna ,Oxley Sheree ,Mullet Jonathan</t>
  </si>
  <si>
    <t>027-00000101-01</t>
  </si>
  <si>
    <t>Duncan Michael E, Rebecca Sue &amp; Stephen</t>
  </si>
  <si>
    <t>Duncan Michael E &amp; Rebecca Sue</t>
  </si>
  <si>
    <t>037-00000398-00</t>
  </si>
  <si>
    <t>47x105</t>
  </si>
  <si>
    <t>LFP13LLC</t>
  </si>
  <si>
    <t>Wiley Organics INC</t>
  </si>
  <si>
    <t>032-00000373-00</t>
  </si>
  <si>
    <t xml:space="preserve">IN LT 4 </t>
  </si>
  <si>
    <t>DAVIS JEREMY S &amp; KASSIDY D</t>
  </si>
  <si>
    <t>KIBERLIN CLAY M &amp; RUBRECHT KELLY</t>
  </si>
  <si>
    <t>032-00000371-00</t>
  </si>
  <si>
    <t>IN LT 3</t>
  </si>
  <si>
    <t>SAME</t>
  </si>
  <si>
    <t>032-00000374-00</t>
  </si>
  <si>
    <t>IN LT 5</t>
  </si>
  <si>
    <t>032-00000375-00</t>
  </si>
  <si>
    <t>IN LT 6</t>
  </si>
  <si>
    <t>032-00000367-00</t>
  </si>
  <si>
    <t>PT LT 2</t>
  </si>
  <si>
    <t>042-00000440-01</t>
  </si>
  <si>
    <t>THOMAS JOHN SCOTT &amp; VICKIE J</t>
  </si>
  <si>
    <t>BEACHY LEON D &amp; TRISTA J</t>
  </si>
  <si>
    <t>E298</t>
  </si>
  <si>
    <t>043-00001398-00</t>
  </si>
  <si>
    <t>LISTER R ENDSLEY (DECD) TRUSTEE LISTER ENDSLEY TRUST</t>
  </si>
  <si>
    <t>ENDSLEY LARRY A ,TRUSTEE 1/4 INT</t>
  </si>
  <si>
    <t>017-00000179-00</t>
  </si>
  <si>
    <t>ENDSLEY LARRY A ,TRUSTEE 1/2 INT</t>
  </si>
  <si>
    <t>037-00000367-00</t>
  </si>
  <si>
    <t>037-00000368-00</t>
  </si>
  <si>
    <t>Brady Rentals LLC</t>
  </si>
  <si>
    <t>Matis Douglas L</t>
  </si>
  <si>
    <t>The check is for $101.50 which includes the $57.00 for this transfer and $44.50 for MH TRF 45</t>
  </si>
  <si>
    <t>043-00005403-00</t>
  </si>
  <si>
    <t>Nelson James F &amp; Dawn Cheree Nelson</t>
  </si>
  <si>
    <t xml:space="preserve">Nelson Cheree </t>
  </si>
  <si>
    <t>014-00000029-00</t>
  </si>
  <si>
    <t xml:space="preserve">Blanchard Van II Elza </t>
  </si>
  <si>
    <t>Hershberger Family Farm</t>
  </si>
  <si>
    <t>025-00000029-00</t>
  </si>
  <si>
    <t>025-00000029-02</t>
  </si>
  <si>
    <t>Yoder Eli A et al</t>
  </si>
  <si>
    <t>Troyer Leroy et al</t>
  </si>
  <si>
    <t>E297 used 2x</t>
  </si>
  <si>
    <t>007-00000037-01</t>
  </si>
  <si>
    <t>Yoder Dennis A &amp; Elsie M</t>
  </si>
  <si>
    <t>Miller Allen J &amp; Ella R JL/RS</t>
  </si>
  <si>
    <t>E299</t>
  </si>
  <si>
    <t>029-00000589-00</t>
  </si>
  <si>
    <t>219x141</t>
  </si>
  <si>
    <t>Brown Linda L aka Brown Linda</t>
  </si>
  <si>
    <t>Brown Randall H &amp; Schwarz Rhonda E</t>
  </si>
  <si>
    <t>043-00002766-00</t>
  </si>
  <si>
    <t>51X133</t>
  </si>
  <si>
    <t>Lawver Thomas D &amp; Shelly K</t>
  </si>
  <si>
    <t>Evans Jimmie F</t>
  </si>
  <si>
    <t>E300</t>
  </si>
  <si>
    <t>75x173</t>
  </si>
  <si>
    <t>Lawrence Michelle L</t>
  </si>
  <si>
    <t>012-00000138-00</t>
  </si>
  <si>
    <t>012-00000139-00</t>
  </si>
  <si>
    <t>012-00000001-00</t>
  </si>
  <si>
    <t>012-00000278-00</t>
  </si>
  <si>
    <t>Deeds Fred aka Deeds Fred J &amp; Edna</t>
  </si>
  <si>
    <t>Smith Denise R</t>
  </si>
  <si>
    <t>E301</t>
  </si>
  <si>
    <t>014-00000009-00</t>
  </si>
  <si>
    <t>Yoder Cindy A</t>
  </si>
  <si>
    <t xml:space="preserve">Yoder Aden M &amp; Effie A </t>
  </si>
  <si>
    <t>E302</t>
  </si>
  <si>
    <t>023-00000103-08</t>
  </si>
  <si>
    <t>Raber Dennis A &amp; Marilyn K</t>
  </si>
  <si>
    <t>Tiger Wood Company Ltd</t>
  </si>
  <si>
    <t>E303</t>
  </si>
  <si>
    <t>020-00000095-00</t>
  </si>
  <si>
    <t>Brelsford Rodeny L and Karen A</t>
  </si>
  <si>
    <t>Brelsford Brian TTTEE of the Brelsford Family Preservation Trust dated May 13, 2019</t>
  </si>
  <si>
    <t>021-00000067-00</t>
  </si>
  <si>
    <t>021-00000034-00</t>
  </si>
  <si>
    <t>E304</t>
  </si>
  <si>
    <t>89x120</t>
  </si>
  <si>
    <t>043-00005452-00</t>
  </si>
  <si>
    <t>E305</t>
  </si>
  <si>
    <t>All 1 invelope #303 E304 E305</t>
  </si>
  <si>
    <t>031-00000212-00</t>
  </si>
  <si>
    <t>Rolling M Farms Inc</t>
  </si>
  <si>
    <t>Denman Ralph O Trustee</t>
  </si>
  <si>
    <t>043-00002707-00</t>
  </si>
  <si>
    <t>44x165</t>
  </si>
  <si>
    <t>Whitis Thomas A &amp; Linda D</t>
  </si>
  <si>
    <t>Higgins Megan R</t>
  </si>
  <si>
    <t>027-00000208-01</t>
  </si>
  <si>
    <t>KSK Farms LLC</t>
  </si>
  <si>
    <t>Fehr David C &amp; Kathryn et al</t>
  </si>
  <si>
    <t>JP Morgan Chase Bank National Assoc</t>
  </si>
  <si>
    <t>Wilson Carol &amp; Melvin</t>
  </si>
  <si>
    <t>2 checks</t>
  </si>
  <si>
    <t>Lowery Chelsea M Renner Christina D</t>
  </si>
  <si>
    <t>Crisp Jonna K</t>
  </si>
  <si>
    <t>017-00000660-00</t>
  </si>
  <si>
    <t>115x200</t>
  </si>
  <si>
    <t>Mesaros Carl Richard &amp; Saralyn A</t>
  </si>
  <si>
    <t>Gress Ryan D &amp; Savannah N</t>
  </si>
  <si>
    <t>002-00000277-00</t>
  </si>
  <si>
    <t>Storm Steven R &amp; Susan E</t>
  </si>
  <si>
    <t xml:space="preserve">Barkman Vernon E </t>
  </si>
  <si>
    <t>027-00000208-00</t>
  </si>
  <si>
    <t>Alpine Valley Holdings LLC</t>
  </si>
  <si>
    <t>033-00000325-00</t>
  </si>
  <si>
    <t>75x153</t>
  </si>
  <si>
    <t>E306</t>
  </si>
  <si>
    <t>029-00000405-00</t>
  </si>
  <si>
    <t>029-00000402-00</t>
  </si>
  <si>
    <t>029-00000401-00</t>
  </si>
  <si>
    <t>029-00000403-00</t>
  </si>
  <si>
    <t>Karen L Pope,TTEE Mabel V Pollock Living Trust</t>
  </si>
  <si>
    <t>Karen L Pope ,TTEE Mabel V Pollock Trust</t>
  </si>
  <si>
    <t>E307</t>
  </si>
  <si>
    <t>043-00003813-00</t>
  </si>
  <si>
    <t>017-00000159-00</t>
  </si>
  <si>
    <t>017-00000158-00</t>
  </si>
  <si>
    <t>Endsley Lola Trustee</t>
  </si>
  <si>
    <t>Endsley Larry A Trustee</t>
  </si>
  <si>
    <t>013-000001703-00</t>
  </si>
  <si>
    <t>Benjamin J Geckle &amp; Cassandra C</t>
  </si>
  <si>
    <t>Johnson Anthony L</t>
  </si>
  <si>
    <t>016-00000360-00</t>
  </si>
  <si>
    <t>016-00000361-00</t>
  </si>
  <si>
    <t>Carns Toni R</t>
  </si>
  <si>
    <t>Bickel David A</t>
  </si>
  <si>
    <t>029-00000163-08</t>
  </si>
  <si>
    <t>Maple Hollow Farms LLC</t>
  </si>
  <si>
    <t>Timothy Campbell Et al</t>
  </si>
  <si>
    <t>Smith Thomas H &amp; Tammy L</t>
  </si>
  <si>
    <t>043-00002338-00</t>
  </si>
  <si>
    <t>86.98x99.94</t>
  </si>
  <si>
    <t>Cox Stephen &amp; Katherine</t>
  </si>
  <si>
    <t>Jamison Tyler J &amp; Cortnie K</t>
  </si>
  <si>
    <t>031-00000314-01</t>
  </si>
  <si>
    <t>031-00000362-00</t>
  </si>
  <si>
    <t>031-00000016-00</t>
  </si>
  <si>
    <t>Carlisle Timothy C &amp; Bobette M</t>
  </si>
  <si>
    <t>SJNK Ohio Properties LLC</t>
  </si>
  <si>
    <t>E309</t>
  </si>
  <si>
    <t>004-00000021-00</t>
  </si>
  <si>
    <t>004-00000080-00</t>
  </si>
  <si>
    <t>Miller Roy D &amp; Martha</t>
  </si>
  <si>
    <t>Miller Roy D &amp; Martha LE Thomas Schaffer</t>
  </si>
  <si>
    <t>E310</t>
  </si>
  <si>
    <t>043-15128030-00</t>
  </si>
  <si>
    <t xml:space="preserve">Francis Wade Schuler DECD aka F Wade Schuler </t>
  </si>
  <si>
    <t>Schuler Jonathan W</t>
  </si>
  <si>
    <t>E308</t>
  </si>
  <si>
    <t>013-00001802-00</t>
  </si>
  <si>
    <t>Woods Bertman E</t>
  </si>
  <si>
    <t>Woods Tangy D</t>
  </si>
  <si>
    <t>E311</t>
  </si>
  <si>
    <t>039-00000078-00</t>
  </si>
  <si>
    <t>Sauerbrey Wilbur H &amp; Annis E</t>
  </si>
  <si>
    <t>Sauerbrey Annis E</t>
  </si>
  <si>
    <t>E312</t>
  </si>
  <si>
    <t>043-00005431-00</t>
  </si>
  <si>
    <t>Wilson Susan L &amp; LE - Frank C Spinks</t>
  </si>
  <si>
    <t>Wilson Susan</t>
  </si>
  <si>
    <t>033-00000213-01</t>
  </si>
  <si>
    <t>Beachy Ben and Miriam M</t>
  </si>
  <si>
    <t>Yoder Joe J &amp; Betty E &amp; Schmucker Benjamin &amp; Sue Etta</t>
  </si>
  <si>
    <t>Yoder Junior A &amp; Marvin J</t>
  </si>
  <si>
    <t>002-00000025-12</t>
  </si>
  <si>
    <t>Cottrell Elizabeth M and Flinn Cyde O</t>
  </si>
  <si>
    <t>Rospert Daniel J &amp; Eva B</t>
  </si>
  <si>
    <t>E313</t>
  </si>
  <si>
    <t>04200000102-00</t>
  </si>
  <si>
    <t>Blickensderfer Patricia A &amp; McCoy Emily A</t>
  </si>
  <si>
    <t>McCoy Emily A</t>
  </si>
  <si>
    <t>Miller Owen Jr &amp; Christina</t>
  </si>
  <si>
    <t>033-00000392-01</t>
  </si>
  <si>
    <t>026-00000978-00</t>
  </si>
  <si>
    <t>Willow Switch Properties Ltd</t>
  </si>
  <si>
    <t>Williamson Bryce &amp; Jassmyne Renfrew</t>
  </si>
  <si>
    <t>E315</t>
  </si>
  <si>
    <t>Robison Debra Leanne</t>
  </si>
  <si>
    <t>Dickerson Cody &amp; Jenna</t>
  </si>
  <si>
    <t>E316</t>
  </si>
  <si>
    <t>010-00000638-00</t>
  </si>
  <si>
    <t xml:space="preserve">Estate of Dunfee Jerry A ,Decd </t>
  </si>
  <si>
    <t>Dunfee Kay</t>
  </si>
  <si>
    <t>017-00001256-00</t>
  </si>
  <si>
    <t>Williams Priscilla A</t>
  </si>
  <si>
    <t>Maculaitis Patrick L ,Greco Joyce et al</t>
  </si>
  <si>
    <t>E314</t>
  </si>
  <si>
    <t>Vacation</t>
  </si>
  <si>
    <t>Crawford Twp</t>
  </si>
  <si>
    <t>Yoder Joseph et al</t>
  </si>
  <si>
    <t>043-00005497-00</t>
  </si>
  <si>
    <t>Holmes Joseph Matthew Bennett</t>
  </si>
  <si>
    <t>Gwinn-Hall Betty A</t>
  </si>
  <si>
    <t>029-00000563-00</t>
  </si>
  <si>
    <t>100x210</t>
  </si>
  <si>
    <t xml:space="preserve">Dickson Daniel P </t>
  </si>
  <si>
    <t xml:space="preserve">Nesbit Kevin &amp; Angela </t>
  </si>
  <si>
    <t>033-00000814-00</t>
  </si>
  <si>
    <t>026-00000692-02</t>
  </si>
  <si>
    <t>Bashoor Robert W III</t>
  </si>
  <si>
    <t>Sefcik Joseph P</t>
  </si>
  <si>
    <t>E317</t>
  </si>
  <si>
    <t>005-00000071-00</t>
  </si>
  <si>
    <t>Fox Michael Ray</t>
  </si>
  <si>
    <t>Jay E Fox Farms LLC</t>
  </si>
  <si>
    <t>043-00000969-00</t>
  </si>
  <si>
    <t>42.24x133.09</t>
  </si>
  <si>
    <t>Cramblett Rentals LLC</t>
  </si>
  <si>
    <t>GSC Rentals Inc</t>
  </si>
  <si>
    <t>035-00000745-00</t>
  </si>
  <si>
    <t>8.25x66</t>
  </si>
  <si>
    <t>Investment Source Ltd</t>
  </si>
  <si>
    <t>Dawson Robert G</t>
  </si>
  <si>
    <t>043-00002071-00</t>
  </si>
  <si>
    <t>043-00001673-00</t>
  </si>
  <si>
    <t>Foster Dusty</t>
  </si>
  <si>
    <t>Osman Rahma Abdow</t>
  </si>
  <si>
    <t>029-00001010-00</t>
  </si>
  <si>
    <t>Shaw Walter A &amp; Edna E</t>
  </si>
  <si>
    <t>Belissimo 5 Family Trust</t>
  </si>
  <si>
    <t>PP = $0/ convey pd on FMV = $309.20</t>
  </si>
  <si>
    <t>E318</t>
  </si>
  <si>
    <t>E321</t>
  </si>
  <si>
    <t>043-00002476-00</t>
  </si>
  <si>
    <t>189.10 x 120</t>
  </si>
  <si>
    <t>E320</t>
  </si>
  <si>
    <t>003-00000887-02</t>
  </si>
  <si>
    <t>Hoberg Rochelle A</t>
  </si>
  <si>
    <t>LE -  Hoberg Travis Albert &amp; Nathan Russell</t>
  </si>
  <si>
    <t>Blanchard Van, TTEE</t>
  </si>
  <si>
    <t>Wyrick Dennis  -  LE</t>
  </si>
  <si>
    <t>E322</t>
  </si>
  <si>
    <t>017-00000040-01</t>
  </si>
  <si>
    <t>ESTATE OF NANCY A BENDER DECD</t>
  </si>
  <si>
    <t>BENDER FOREST EUGENE</t>
  </si>
  <si>
    <t>E324</t>
  </si>
  <si>
    <t>017-00000557-00</t>
  </si>
  <si>
    <t>Leindecker Larry L TTEE &amp; Leindecker Family Trust</t>
  </si>
  <si>
    <t>Wills Barabar L</t>
  </si>
  <si>
    <t>E323</t>
  </si>
  <si>
    <t>041-00000441-01</t>
  </si>
  <si>
    <t>STIFFLER JAMES D ,TTEE &amp; ET AL</t>
  </si>
  <si>
    <t xml:space="preserve">OLMA D STIFFLER TTEE &amp; ET AL </t>
  </si>
  <si>
    <t>E325</t>
  </si>
  <si>
    <t>041-00000441-03</t>
  </si>
  <si>
    <t>020-16120018-00</t>
  </si>
  <si>
    <t>020-16120019-00</t>
  </si>
  <si>
    <t>50 x 135</t>
  </si>
  <si>
    <t>Gardner Linda K</t>
  </si>
  <si>
    <t>Egnor Roberta L</t>
  </si>
  <si>
    <t>017-00001120-00</t>
  </si>
  <si>
    <t>West Michael C &amp; Carrie A</t>
  </si>
  <si>
    <t>Avalle Mario A &amp; Shannon K   JLRS</t>
  </si>
  <si>
    <t>031-00000121-15</t>
  </si>
  <si>
    <t>Thornberry James Arthur Jr</t>
  </si>
  <si>
    <t>Wilson Shannon L</t>
  </si>
  <si>
    <t>E326</t>
  </si>
  <si>
    <t>020-00000285-00</t>
  </si>
  <si>
    <t>JPMorgan Chase Bank National Association</t>
  </si>
  <si>
    <t>Secretary of Housing and Urban Development</t>
  </si>
  <si>
    <t>E327</t>
  </si>
  <si>
    <t>041-00000443-00</t>
  </si>
  <si>
    <t>E328</t>
  </si>
  <si>
    <t>041-00000445-00</t>
  </si>
  <si>
    <t>020-00000774-00</t>
  </si>
  <si>
    <t>Ogle Timothy &amp; Shelly A &amp; Jessica R</t>
  </si>
  <si>
    <t>Meek Kassidy</t>
  </si>
  <si>
    <t>043-00005122-00</t>
  </si>
  <si>
    <t>043-00005043-00</t>
  </si>
  <si>
    <t>170X146.80</t>
  </si>
  <si>
    <t>SCOTT THOMAS A &amp; COLLEEN A JL/RS</t>
  </si>
  <si>
    <t>042-00000985-00</t>
  </si>
  <si>
    <t>MILLER OWEN JR &amp; CHRISTINA H</t>
  </si>
  <si>
    <t>MILLER DEAN L</t>
  </si>
  <si>
    <t>E329</t>
  </si>
  <si>
    <t>032-00000112-00</t>
  </si>
  <si>
    <t xml:space="preserve">KAZAK DAVID &amp; NATASHA </t>
  </si>
  <si>
    <t xml:space="preserve">KAZAK NATAKSHA </t>
  </si>
  <si>
    <t>E319</t>
  </si>
  <si>
    <t>035-00000750-00</t>
  </si>
  <si>
    <t>035-00001348-00</t>
  </si>
  <si>
    <t>LT 166</t>
  </si>
  <si>
    <t>LT 167</t>
  </si>
  <si>
    <t>PT LT 1342</t>
  </si>
  <si>
    <t>C KENNETH FINTON TTEE JANINE FINTON TRUST</t>
  </si>
  <si>
    <t xml:space="preserve">FINTON KEVIN ET AL </t>
  </si>
  <si>
    <t>E330</t>
  </si>
  <si>
    <t>027-00000308-00</t>
  </si>
  <si>
    <t>027-00000309-00</t>
  </si>
  <si>
    <t>027-00000536-00</t>
  </si>
  <si>
    <t>035-00000751-00</t>
  </si>
  <si>
    <t>027-00000054-00</t>
  </si>
  <si>
    <t>JAMES A WILLIAMSON IRREVOCABLE TRUST AGREEMENT</t>
  </si>
  <si>
    <t>WILLIAMSON JAMES A</t>
  </si>
  <si>
    <t>002-00000175-02</t>
  </si>
  <si>
    <t>Miller David A &amp; Leigh Ann</t>
  </si>
  <si>
    <t>JR's Ready Cut, LLC</t>
  </si>
  <si>
    <t xml:space="preserve">              </t>
  </si>
  <si>
    <t>003-00000477-04</t>
  </si>
  <si>
    <t xml:space="preserve">Mounts Cathy </t>
  </si>
  <si>
    <t>Mounts Billy J &amp; Cathy S</t>
  </si>
  <si>
    <t>017-00000937-00</t>
  </si>
  <si>
    <t>Barkman Vernon E</t>
  </si>
  <si>
    <t>Yoder Lamar</t>
  </si>
  <si>
    <t>E331</t>
  </si>
  <si>
    <t>001-00000001-00</t>
  </si>
  <si>
    <t>001-00000001-01</t>
  </si>
  <si>
    <t>Gravius Jamie L single</t>
  </si>
  <si>
    <t>Gravius John E</t>
  </si>
  <si>
    <t>E332</t>
  </si>
  <si>
    <t>043-00002418-00</t>
  </si>
  <si>
    <t>49X150</t>
  </si>
  <si>
    <t xml:space="preserve">FED NATIONAL MORT ASSOC </t>
  </si>
  <si>
    <t>HAINS KRISTOPHER S</t>
  </si>
  <si>
    <t>E333</t>
  </si>
  <si>
    <t>013-00000898-00</t>
  </si>
  <si>
    <t>013-00000899-00</t>
  </si>
  <si>
    <t xml:space="preserve">POLAND JEFF &amp; SHARON </t>
  </si>
  <si>
    <t>JS8S ,LLC</t>
  </si>
  <si>
    <t>E334</t>
  </si>
  <si>
    <t>029-00001195-00</t>
  </si>
  <si>
    <t>Hackenbracht Thomas &amp; &amp; Divelbiss Julie OCC  right Hackenbracht Roland L &amp; Gloria M</t>
  </si>
  <si>
    <t>Hackenbracht Thomas &amp; &amp; Divelbiss Julie REMOVE OCC  right Hackenbracht Roland L &amp; Gloria M</t>
  </si>
  <si>
    <t>E335</t>
  </si>
  <si>
    <t>014-00000778-03</t>
  </si>
  <si>
    <t>HONABARGER GREG D</t>
  </si>
  <si>
    <t>HONABARGER GREG D &amp; SUSAN A JL/RS</t>
  </si>
  <si>
    <t>014-00000211-01</t>
  </si>
  <si>
    <t>010-00000410-01</t>
  </si>
  <si>
    <t>Reyzek Lorin &amp; RoseAnna</t>
  </si>
  <si>
    <t>Pioneer Investment Corporation</t>
  </si>
  <si>
    <t>Miller Mark E &amp; Anna E</t>
  </si>
  <si>
    <t>Shumaker Jered Jacob &amp; Trista</t>
  </si>
  <si>
    <t>043-00001145-00</t>
  </si>
  <si>
    <t>50x186</t>
  </si>
  <si>
    <t>Carroll Angela fka Ungurean Angela</t>
  </si>
  <si>
    <t>Pro Edge Interiors</t>
  </si>
  <si>
    <t>017-00001034-00</t>
  </si>
  <si>
    <t>SCHMALZRIED LUKE CONRAD &amp; EMILY FAITH</t>
  </si>
  <si>
    <t>PACK DUSTIN W</t>
  </si>
  <si>
    <t>Hatten Ronald E</t>
  </si>
  <si>
    <t>027-00000437-00</t>
  </si>
  <si>
    <t>66x140</t>
  </si>
  <si>
    <t>Haldeman Vinton and Mary</t>
  </si>
  <si>
    <t>Stonewall Rentals LLC an Ohio Limitied Liability Company</t>
  </si>
  <si>
    <t>031-00000199-01</t>
  </si>
  <si>
    <t>Mast Glenn R &amp; Ina A</t>
  </si>
  <si>
    <t>Yoder Felty E &amp; Betty D</t>
  </si>
  <si>
    <t>043-00000364-00</t>
  </si>
  <si>
    <t>Tubbs Jeremy</t>
  </si>
  <si>
    <t>Sheneman Donna J &amp; Ronald L   JLRS</t>
  </si>
  <si>
    <t>013-14300050-00</t>
  </si>
  <si>
    <t>McCoy Keith W &amp; Denise M</t>
  </si>
  <si>
    <t>Regular Bapist Church (Jackson Twp)</t>
  </si>
  <si>
    <t>024-00000036-02</t>
  </si>
  <si>
    <t xml:space="preserve">Weaver Henry A &amp; Verna </t>
  </si>
  <si>
    <t>Raber David L &amp; Anna M</t>
  </si>
  <si>
    <t>027-00000300-02</t>
  </si>
  <si>
    <t>014-00000431-01</t>
  </si>
  <si>
    <t>Yoder Jacob M &amp; Anna Mary   JLRS</t>
  </si>
  <si>
    <t>027-00000300-00</t>
  </si>
  <si>
    <t>Miller Myron A &amp; Anna Mae   JLRS</t>
  </si>
  <si>
    <t>E336</t>
  </si>
  <si>
    <t>029-00000986-00</t>
  </si>
  <si>
    <t>Maple William I &amp; Melody</t>
  </si>
  <si>
    <t>Maple Jesse Lee IV</t>
  </si>
  <si>
    <t>018-00000552-04</t>
  </si>
  <si>
    <t>Maple Jesse Lee &amp; Ginger</t>
  </si>
  <si>
    <t>018-00001345-02</t>
  </si>
  <si>
    <t>018-00001345-01</t>
  </si>
  <si>
    <t>Maple William &amp; Jesse Lee &amp; Ginger</t>
  </si>
  <si>
    <t>E338</t>
  </si>
  <si>
    <t>043-00005450-00</t>
  </si>
  <si>
    <t xml:space="preserve">Schlarb Kenneth W ,TTEE Decd </t>
  </si>
  <si>
    <t>Schlarb Keith N ,TTEE Kenneth O Schlarb Family</t>
  </si>
  <si>
    <t>E340</t>
  </si>
  <si>
    <t>013-00001498-00</t>
  </si>
  <si>
    <t>McCoy D Clay Decd &amp; Ann E</t>
  </si>
  <si>
    <t>McCoy Ann E</t>
  </si>
  <si>
    <t>E337</t>
  </si>
  <si>
    <t>E339</t>
  </si>
  <si>
    <t>6/26//2019</t>
  </si>
  <si>
    <t>Lister R Endsley Trust</t>
  </si>
  <si>
    <t>Lola I Endsley Trust</t>
  </si>
  <si>
    <t>043-00000016-00</t>
  </si>
  <si>
    <t>043-00002169-00</t>
  </si>
  <si>
    <t>50.5X60</t>
  </si>
  <si>
    <t>PRINDLE SARA ANN</t>
  </si>
  <si>
    <t>KRUGER PAUL</t>
  </si>
  <si>
    <t>029-00000987-00</t>
  </si>
  <si>
    <t>029-00000543-00</t>
  </si>
  <si>
    <t>Maple Samuel D JR &amp; Angela Sue Gibson</t>
  </si>
  <si>
    <t>Maple Tyler David</t>
  </si>
  <si>
    <t>004-00000050-00</t>
  </si>
  <si>
    <t>Fox Jeffrey W &amp; Lisa L</t>
  </si>
  <si>
    <t>Hahn Eric E</t>
  </si>
  <si>
    <t>043-00004252-00</t>
  </si>
  <si>
    <t>043-00002634-00</t>
  </si>
  <si>
    <t>043-00002635-00</t>
  </si>
  <si>
    <t>043-00002633-00</t>
  </si>
  <si>
    <t>New Hope Coshocton Prop LLC</t>
  </si>
  <si>
    <t xml:space="preserve">Campbell Oil Company </t>
  </si>
  <si>
    <t>029-00000147-00</t>
  </si>
  <si>
    <t>029-00000309-00</t>
  </si>
  <si>
    <t>029-00000308-00</t>
  </si>
  <si>
    <t xml:space="preserve">Braniger Marjorie K TTEE Marjorie K Braniger </t>
  </si>
  <si>
    <t>Boyd Roger D &amp; Hamilton Patricia C</t>
  </si>
  <si>
    <t>043-00000073-00</t>
  </si>
  <si>
    <t>Alexander Fund XII LLC</t>
  </si>
  <si>
    <t>Coshocton G &amp; G LLC</t>
  </si>
  <si>
    <t>043-00003904-00</t>
  </si>
  <si>
    <t>043-00004383-00</t>
  </si>
  <si>
    <t>043-00001059-00</t>
  </si>
  <si>
    <t>043-00001060-00</t>
  </si>
  <si>
    <t>043-00001879-00</t>
  </si>
  <si>
    <t>60x60</t>
  </si>
  <si>
    <t>60x42</t>
  </si>
  <si>
    <t>Shample James A (By Sheriff)</t>
  </si>
  <si>
    <t>Century National Bank Division of Park</t>
  </si>
  <si>
    <t>E341</t>
  </si>
  <si>
    <t>E342</t>
  </si>
  <si>
    <t>E343</t>
  </si>
  <si>
    <t>E344</t>
  </si>
  <si>
    <t>044-00000742-00</t>
  </si>
  <si>
    <t xml:space="preserve">GEMINI CO BUILDING SOLUTIONS </t>
  </si>
  <si>
    <t>GEMINI CO BUILDING SOLUTIONS</t>
  </si>
  <si>
    <t>E345</t>
  </si>
  <si>
    <t>042-00000612-04</t>
  </si>
  <si>
    <t>Wilkins Johns S &amp; Jaqueline S</t>
  </si>
  <si>
    <t>Darr Brian E &amp; Amanda J</t>
  </si>
  <si>
    <t>043-00002920-00</t>
  </si>
  <si>
    <t>51.33x150</t>
  </si>
  <si>
    <t>McGough Scott A &amp; James T</t>
  </si>
  <si>
    <t>Bolcavage Maribeth S</t>
  </si>
  <si>
    <t>E346</t>
  </si>
  <si>
    <t>043-00006564-17</t>
  </si>
  <si>
    <t>UNIT # 5</t>
  </si>
  <si>
    <t>HUNT PAUL R &amp; WILMA S</t>
  </si>
  <si>
    <t xml:space="preserve">HUNT PAUL R &amp; WILMA S ,TTEES </t>
  </si>
  <si>
    <t>E347</t>
  </si>
  <si>
    <t>009-00000075-01</t>
  </si>
  <si>
    <t>OWENS DOROTHY F</t>
  </si>
  <si>
    <t>OWENS FRANK D</t>
  </si>
  <si>
    <t>005-00000411-00</t>
  </si>
  <si>
    <t>JACKNA JOHN H &amp; KATHIE E CO TTEES</t>
  </si>
  <si>
    <t>BORDER MICHAEL WILLIAM &amp; GOINGS JOYCE ELLEN</t>
  </si>
  <si>
    <t>013-00000307-03</t>
  </si>
  <si>
    <t>MCGLONE DIANA</t>
  </si>
  <si>
    <t>MCGLONE ROGER</t>
  </si>
  <si>
    <t>SCHLARB KEITH N ,TTEE KENNETH O SCHLARB</t>
  </si>
  <si>
    <t>BRYANT JOHN R &amp; BONNIE C</t>
  </si>
  <si>
    <t>043-00006052-00</t>
  </si>
  <si>
    <t>108.30X162.05</t>
  </si>
  <si>
    <t>NORMAN CAROLYN D</t>
  </si>
  <si>
    <t>HARDMAN JON M &amp; TRISHA A</t>
  </si>
  <si>
    <t>017-00000655-00</t>
  </si>
  <si>
    <t>100.50x200</t>
  </si>
  <si>
    <t>STIPES COLLIN S &amp; KARA L</t>
  </si>
  <si>
    <t>HIGGINS CHRISTINA M</t>
  </si>
  <si>
    <t>E348</t>
  </si>
  <si>
    <t>043-00006131-00</t>
  </si>
  <si>
    <t>LT 3680</t>
  </si>
  <si>
    <t xml:space="preserve">DOBSON THOMAS L ,DECD &amp; KAREN J </t>
  </si>
  <si>
    <t xml:space="preserve">DOBSON KAREN J </t>
  </si>
  <si>
    <t>006-00000226-00</t>
  </si>
  <si>
    <t>Weekley Paul</t>
  </si>
  <si>
    <t>Clutter Steven E &amp; Pamela L   JLRS</t>
  </si>
  <si>
    <t>029-00000397-01</t>
  </si>
  <si>
    <t>029-00000603-00</t>
  </si>
  <si>
    <t>RTJH Ltd</t>
  </si>
  <si>
    <t>Braniger Marjorie K, TTEE</t>
  </si>
  <si>
    <t>043-00002400-00</t>
  </si>
  <si>
    <t xml:space="preserve">Sheneman Donna J &amp; Ronald L </t>
  </si>
  <si>
    <t>Criswell Jeffrey R</t>
  </si>
  <si>
    <t>Mast Allen, Vernon &amp; Ivan</t>
  </si>
  <si>
    <t>Mast Allen R &amp; Vernon R</t>
  </si>
  <si>
    <t>Mast Allen R, Rhoda R, Vernon R, Carol R  JLRS</t>
  </si>
  <si>
    <t>Groby_Merkl Gayle E</t>
  </si>
  <si>
    <t>Ellis Thomas M &amp; Andrea J   JLRS</t>
  </si>
  <si>
    <t>043-00003871-00</t>
  </si>
  <si>
    <t>lt1805</t>
  </si>
  <si>
    <t>043-00003166-00</t>
  </si>
  <si>
    <t>lt 1806</t>
  </si>
  <si>
    <t>VANAMAN VANAMAN INVESTMENTS LLC</t>
  </si>
  <si>
    <t>EDH REAL ESTATE LLC</t>
  </si>
  <si>
    <t>029-00001077-00</t>
  </si>
  <si>
    <t>029-00000842-00</t>
  </si>
  <si>
    <t>029-00000843-00</t>
  </si>
  <si>
    <t>029-00001079-00</t>
  </si>
  <si>
    <t>KNAPP ROBERT THOMAS</t>
  </si>
  <si>
    <t>KARR FAMILY TRUST</t>
  </si>
  <si>
    <t>004-00000485-01</t>
  </si>
  <si>
    <t xml:space="preserve">BICKEL DAVID A </t>
  </si>
  <si>
    <t xml:space="preserve">ARMENTROUT JESSICA </t>
  </si>
  <si>
    <t xml:space="preserve">TIMMONS EUGENE R </t>
  </si>
  <si>
    <t>MILLER ADEN M &amp; RUTH JL/RS</t>
  </si>
  <si>
    <t>043-00006072-00</t>
  </si>
  <si>
    <t>043-00006074-00</t>
  </si>
  <si>
    <t>50X65</t>
  </si>
  <si>
    <t xml:space="preserve">HARPER MICHAEL &amp; ANGELA </t>
  </si>
  <si>
    <t>MCVAY SHAWN W &amp; CHRISTINE M</t>
  </si>
  <si>
    <t>043-00005257-00</t>
  </si>
  <si>
    <t>HAMILTON PATRICIA C</t>
  </si>
  <si>
    <t>TUBBS JEREMY E &amp; CASSANDRA C</t>
  </si>
  <si>
    <t>E350</t>
  </si>
  <si>
    <t>043/00001577-00</t>
  </si>
  <si>
    <t>250X60</t>
  </si>
  <si>
    <t>043-00002377-00</t>
  </si>
  <si>
    <t>037-00000434-00</t>
  </si>
  <si>
    <t>50X126.2</t>
  </si>
  <si>
    <t>037-00000435-00</t>
  </si>
  <si>
    <t>037-00000339-00</t>
  </si>
  <si>
    <t>50X130</t>
  </si>
  <si>
    <t>037-00000348-00</t>
  </si>
  <si>
    <t>KY THI DO ,DECD KY THI FORTUNE DECD</t>
  </si>
  <si>
    <t xml:space="preserve">HUAN BA DO </t>
  </si>
  <si>
    <t>043-00000038-00</t>
  </si>
  <si>
    <t>48.3x117</t>
  </si>
  <si>
    <t>BERT RENTALS LLC</t>
  </si>
  <si>
    <t>POLLOCK MABEL V LIVING TRUST</t>
  </si>
  <si>
    <t xml:space="preserve">KAREN L POPE ,ET AL </t>
  </si>
  <si>
    <t>025-00000005-02</t>
  </si>
  <si>
    <t xml:space="preserve">HERSHBERGER MARTIN J &amp; RUTH </t>
  </si>
  <si>
    <t>MAST MARLIN J &amp; DARLENE K</t>
  </si>
  <si>
    <t>E349</t>
  </si>
  <si>
    <t>HOBERG ROCHELLE A</t>
  </si>
  <si>
    <t>HOBERG NATHAN R ET ALL</t>
  </si>
  <si>
    <t>E351</t>
  </si>
  <si>
    <t>026-02300072-01</t>
  </si>
  <si>
    <t xml:space="preserve">ROUB LENORA </t>
  </si>
  <si>
    <t xml:space="preserve">PARRISH LISA </t>
  </si>
  <si>
    <t>009-00000233-02</t>
  </si>
  <si>
    <t>CORBIN DEREK ALAN KNA SCOTT</t>
  </si>
  <si>
    <t>YODER PAUL H 1/2 INT</t>
  </si>
  <si>
    <t>CORBIN TERRY A ,DECD</t>
  </si>
  <si>
    <t>E352</t>
  </si>
  <si>
    <t>043-00005288-00</t>
  </si>
  <si>
    <t>50X207.81</t>
  </si>
  <si>
    <t>HAMPTON DONALD R DECD &amp; DIANA L</t>
  </si>
  <si>
    <t>HAMPTON DIANA L</t>
  </si>
  <si>
    <t>lt 3754</t>
  </si>
  <si>
    <t>MOORE ET ALL</t>
  </si>
  <si>
    <t>CROUSO GEORGE F &amp; BRENDA L</t>
  </si>
  <si>
    <t>Blanchard Van II, TTEE</t>
  </si>
  <si>
    <t>Bratton Jerad K &amp; Kelly L   JLRS</t>
  </si>
  <si>
    <t>009-00000233-01</t>
  </si>
  <si>
    <t>Corbin Terry A (Estate)</t>
  </si>
  <si>
    <t>Barkman Ivan D</t>
  </si>
  <si>
    <t>Corbin Derek Alan fka Derek Alan Scott</t>
  </si>
  <si>
    <t>033-00000268-02</t>
  </si>
  <si>
    <t xml:space="preserve">JENNEY JUDITH A </t>
  </si>
  <si>
    <t>GIAUQUE SAMUEL G &amp; BAMBI D</t>
  </si>
  <si>
    <t>E353</t>
  </si>
  <si>
    <t>043-00004717-00</t>
  </si>
  <si>
    <t>125.10X195</t>
  </si>
  <si>
    <t>DONOVAN ZACHARY T</t>
  </si>
  <si>
    <t>DONOVAN LOIS J</t>
  </si>
  <si>
    <t>E354</t>
  </si>
  <si>
    <t>DONOVAN DALVIN E</t>
  </si>
  <si>
    <t>E355</t>
  </si>
  <si>
    <t>043-00003726-00</t>
  </si>
  <si>
    <t>43X150</t>
  </si>
  <si>
    <t>SHERRY MACDONALD ET AL</t>
  </si>
  <si>
    <t xml:space="preserve">ALBERTSON JENNIFER </t>
  </si>
  <si>
    <t>E356</t>
  </si>
  <si>
    <t>010-00000334-00</t>
  </si>
  <si>
    <t>038-00000376-00</t>
  </si>
  <si>
    <t>010-00000743-00</t>
  </si>
  <si>
    <t>038-00000669-00</t>
  </si>
  <si>
    <t>LT 11</t>
  </si>
  <si>
    <t>PT 11</t>
  </si>
  <si>
    <t>PT 10</t>
  </si>
  <si>
    <t xml:space="preserve">PORCH DONNA F ,TTEE </t>
  </si>
  <si>
    <t>PORCH KENT W ,ET AL</t>
  </si>
  <si>
    <t>E358</t>
  </si>
  <si>
    <t>035-00000364-00</t>
  </si>
  <si>
    <t>035-00000365-00</t>
  </si>
  <si>
    <t>035-00000366-00</t>
  </si>
  <si>
    <t>035-00000369-00</t>
  </si>
  <si>
    <t>LT 602</t>
  </si>
  <si>
    <t>LT 601</t>
  </si>
  <si>
    <t>LT 600</t>
  </si>
  <si>
    <t>PT VAC ALLEY</t>
  </si>
  <si>
    <t xml:space="preserve">PINGLE ROBERT J DECD </t>
  </si>
  <si>
    <t>PINGLE JUDITH E</t>
  </si>
  <si>
    <t>043-00005091-00</t>
  </si>
  <si>
    <t>043-00005110-00</t>
  </si>
  <si>
    <t>043-00005111-00</t>
  </si>
  <si>
    <t>LT 3163</t>
  </si>
  <si>
    <t>LT 3163A</t>
  </si>
  <si>
    <t>.139 AC</t>
  </si>
  <si>
    <t>RICHCREEK LARRY L &amp; MOLLIE A</t>
  </si>
  <si>
    <t>SMITH STEVEN G &amp; ANALEA R</t>
  </si>
  <si>
    <t>Corbin Terry A 1/2 interest</t>
  </si>
  <si>
    <t>Corbin Derek Alan 1/2 interest</t>
  </si>
  <si>
    <t>DLAN Enterprises. LLC, an Ohio Limitied Liability Company</t>
  </si>
  <si>
    <t>043-00002916-00</t>
  </si>
  <si>
    <t>44.4x150</t>
  </si>
  <si>
    <t>KOHLER RHODA A</t>
  </si>
  <si>
    <t>KOHLER TIMOTHY M</t>
  </si>
  <si>
    <t>E361</t>
  </si>
  <si>
    <t>014-00000609-00</t>
  </si>
  <si>
    <t>01400000639-07</t>
  </si>
  <si>
    <t>LT 1006</t>
  </si>
  <si>
    <t>LT 1005</t>
  </si>
  <si>
    <t>SHAW JAMES R &amp; KAREN L</t>
  </si>
  <si>
    <t xml:space="preserve">ATKINSON RODNEY &amp; CHRISTI </t>
  </si>
  <si>
    <t>612.00 IN CHECK &amp; .50 IN CASH</t>
  </si>
  <si>
    <t>027-00000485-00</t>
  </si>
  <si>
    <t>Bleak House Enterprises LLC</t>
  </si>
  <si>
    <t>Stonewall Rentals LLC</t>
  </si>
  <si>
    <t>043-00005747-00</t>
  </si>
  <si>
    <t>Rice John E  &amp; Stacie L (Grudier)</t>
  </si>
  <si>
    <t>Dillehay Elizabeth A &amp; Miller John R  JLRS</t>
  </si>
  <si>
    <t>031-00000668-00</t>
  </si>
  <si>
    <t>Porter Aaron B</t>
  </si>
  <si>
    <t>RoundPoint Mortgage Servicing Corp</t>
  </si>
  <si>
    <t>043-00002263-00</t>
  </si>
  <si>
    <t>20 x 44</t>
  </si>
  <si>
    <t>Lewis Saundra M &amp; James E</t>
  </si>
  <si>
    <t>E357</t>
  </si>
  <si>
    <t>043-00002443-00</t>
  </si>
  <si>
    <t>In Lot 3060</t>
  </si>
  <si>
    <t>Getz Lanwanda E Rev Trust</t>
  </si>
  <si>
    <t>David D Unger, Success TTEE</t>
  </si>
  <si>
    <t>E359</t>
  </si>
  <si>
    <t>024-00000007-00</t>
  </si>
  <si>
    <t>024-00000005-03</t>
  </si>
  <si>
    <t>024-00000004-05</t>
  </si>
  <si>
    <t>Stony Hill Properties LLC</t>
  </si>
  <si>
    <t>Charles Anthony Petek, TTEE</t>
  </si>
  <si>
    <t>E360</t>
  </si>
  <si>
    <t>013-00001418-00</t>
  </si>
  <si>
    <t>Timmons Jack E, TTEE</t>
  </si>
  <si>
    <t>LE- Grace Pamela K</t>
  </si>
  <si>
    <t>043-00004586-00</t>
  </si>
  <si>
    <t>Garrett Kristine &amp; Charles</t>
  </si>
  <si>
    <t>043-00001914-00</t>
  </si>
  <si>
    <t>Fuller Brad J</t>
  </si>
  <si>
    <t>Kopes Jane</t>
  </si>
  <si>
    <t>008-00000631-00</t>
  </si>
  <si>
    <t>Torgler Geneva R, TTEE</t>
  </si>
  <si>
    <t>Troyer Roy H &amp; Effie J  JLRS</t>
  </si>
  <si>
    <t>044-00000576-00</t>
  </si>
  <si>
    <t xml:space="preserve">BOWERS MARY L ,TTEE </t>
  </si>
  <si>
    <t>WRIGHT SAMI K</t>
  </si>
  <si>
    <t>009-00000233-00</t>
  </si>
  <si>
    <t>026-00000121-02</t>
  </si>
  <si>
    <t>BROOKS ELICIA N ,TTEE</t>
  </si>
  <si>
    <t>TROYER MELVIN &amp; MARY</t>
  </si>
  <si>
    <t>026-00000125-02</t>
  </si>
  <si>
    <t>026-00000229-04</t>
  </si>
  <si>
    <t>MEMIR LLC</t>
  </si>
  <si>
    <t>032-00000385-00</t>
  </si>
  <si>
    <t>032-00000384-00</t>
  </si>
  <si>
    <t>032-00000386-00</t>
  </si>
  <si>
    <t>E362</t>
  </si>
  <si>
    <t>LT 65</t>
  </si>
  <si>
    <t>LT 66</t>
  </si>
  <si>
    <t>LT 67</t>
  </si>
  <si>
    <t xml:space="preserve">SHAW JOHN </t>
  </si>
  <si>
    <t>CALDWELL GUNNAR D</t>
  </si>
  <si>
    <t>CAMPBELL JONATHAN</t>
  </si>
  <si>
    <t>E362 &amp; 528 ARE ON SAME CHECK</t>
  </si>
  <si>
    <t>E363</t>
  </si>
  <si>
    <t>043-00003342-00</t>
  </si>
  <si>
    <t>OUT LT 180</t>
  </si>
  <si>
    <t>MISHLER GLENN</t>
  </si>
  <si>
    <t>MISHLER GLENN &amp; WEBSTER CATHLEEN</t>
  </si>
  <si>
    <t>021-00000149-03</t>
  </si>
  <si>
    <t>HUGHES GLENDON L &amp; BRENDA A</t>
  </si>
  <si>
    <t>KEREKES WAYNE J &amp; DONNA M</t>
  </si>
  <si>
    <t>026-00000284-04</t>
  </si>
  <si>
    <t>BOOSE DEBRA J EXEC KINO JEAN DECD</t>
  </si>
  <si>
    <t>MOORE MARLIN F</t>
  </si>
  <si>
    <t>041-00000002-08</t>
  </si>
  <si>
    <t>CARRINGTON MTG SERVICES LLC</t>
  </si>
  <si>
    <t xml:space="preserve">HOMAN JORDAN &amp; KATRINA </t>
  </si>
  <si>
    <t>043-00000306-00</t>
  </si>
  <si>
    <t>043-00000307-00</t>
  </si>
  <si>
    <t>043-00000308-00</t>
  </si>
  <si>
    <t>DAVIS RENTALS LLC</t>
  </si>
  <si>
    <t>FINLINGER PROPERTIES LLC</t>
  </si>
  <si>
    <t>E364</t>
  </si>
  <si>
    <t>017-00000713-00</t>
  </si>
  <si>
    <t>017-00000710-00</t>
  </si>
  <si>
    <t>017-00001132-01</t>
  </si>
  <si>
    <t>100X176</t>
  </si>
  <si>
    <t>PT 31</t>
  </si>
  <si>
    <t>MCCOY CLAY ,D CLAY ,DONALD DECD</t>
  </si>
  <si>
    <t>MCCOY ANN TTEE ,CLAY MCCOY TRUST</t>
  </si>
  <si>
    <t>E366</t>
  </si>
  <si>
    <t>002-00000464-00</t>
  </si>
  <si>
    <t>Reil Jennifer Tonya &amp; Travis</t>
  </si>
  <si>
    <t>Reil Jennifer Tonya</t>
  </si>
  <si>
    <t>E365</t>
  </si>
  <si>
    <t>018-00000958-00</t>
  </si>
  <si>
    <t>018-00000959-00</t>
  </si>
  <si>
    <t>REHARD JAMES A DECD</t>
  </si>
  <si>
    <t>REHARD SHIRLEY  &amp; GREGORY S</t>
  </si>
  <si>
    <t>E367</t>
  </si>
  <si>
    <t>043-00005159-00</t>
  </si>
  <si>
    <t>CAMP DOROTHY  L DECD</t>
  </si>
  <si>
    <t>CAMP LAWRENCE &amp; KATHRYN M FEMULEE</t>
  </si>
  <si>
    <t>043-00000520-00</t>
  </si>
  <si>
    <t>CONLEY JAMES A &amp; LISA M</t>
  </si>
  <si>
    <t>CASKEY JAMES W</t>
  </si>
  <si>
    <t>E368</t>
  </si>
  <si>
    <t>029-00000078-00</t>
  </si>
  <si>
    <t>DARR GEORGE ALLEN</t>
  </si>
  <si>
    <t>DARR LAND CO LLC</t>
  </si>
  <si>
    <t>E369</t>
  </si>
  <si>
    <t>010-00000001-00</t>
  </si>
  <si>
    <t>CUSIN RICHARD E</t>
  </si>
  <si>
    <t>044-00000008-00</t>
  </si>
  <si>
    <t>CUSIN MATTHEW D</t>
  </si>
  <si>
    <t>E370</t>
  </si>
  <si>
    <t>044-00000007-01</t>
  </si>
  <si>
    <t>CUSIN RICHARD E 1/3 INT</t>
  </si>
  <si>
    <t>CUSIN MATTHEW D &amp; CHAD E</t>
  </si>
  <si>
    <t>E371</t>
  </si>
  <si>
    <t>043-00000896-00</t>
  </si>
  <si>
    <t>04300002790-00</t>
  </si>
  <si>
    <t>Grubb Celia May</t>
  </si>
  <si>
    <t>Brown Penny L TTEE of the Grubb Celia May Trust dated May 23, 2019</t>
  </si>
  <si>
    <t>E372</t>
  </si>
  <si>
    <t>E373</t>
  </si>
  <si>
    <t>010-00000387-00</t>
  </si>
  <si>
    <t xml:space="preserve">KLEIN DUSTIN A &amp; AMANDA M </t>
  </si>
  <si>
    <t>AD KLEIN LLC</t>
  </si>
  <si>
    <t>010-00000240-02</t>
  </si>
  <si>
    <t>GUILLIAMS DANITA &amp; JANA</t>
  </si>
  <si>
    <t>E373 &amp; 534 WERE ON THE</t>
  </si>
  <si>
    <t>SAME CHECK</t>
  </si>
  <si>
    <t>026-00000639-00</t>
  </si>
  <si>
    <t>CAWLEY THOMAS J DECD</t>
  </si>
  <si>
    <t xml:space="preserve">BERGKESSEL  NICHOLAS E &amp; ROSSOLL MARY </t>
  </si>
  <si>
    <t>035-00000715-00</t>
  </si>
  <si>
    <t>IN LT 150</t>
  </si>
  <si>
    <t>MAHER SUANN</t>
  </si>
  <si>
    <t>SWIGERT GEORGE J &amp; VANESA K</t>
  </si>
  <si>
    <t>E374</t>
  </si>
  <si>
    <t>029-00000494-00</t>
  </si>
  <si>
    <t>TAYLOR WILLIAM L ,DECD</t>
  </si>
  <si>
    <t>TAYLOR GLORIA J</t>
  </si>
  <si>
    <t>E375</t>
  </si>
  <si>
    <t>043-00001369-00</t>
  </si>
  <si>
    <t>FITCH HARRIETTE NONA</t>
  </si>
  <si>
    <t>FITCH SUSAN ELAINE</t>
  </si>
  <si>
    <t>Casteel Richard D</t>
  </si>
  <si>
    <t>017-00000675-00</t>
  </si>
  <si>
    <t>100X398</t>
  </si>
  <si>
    <t>CHENEY DAVID A &amp; TAMRA K</t>
  </si>
  <si>
    <t>POLCYN GREGORY L &amp; JORGELINA LEMUS</t>
  </si>
  <si>
    <t>042-00000817-00</t>
  </si>
  <si>
    <t>STUTZMAN LEVI &amp; BERTHA</t>
  </si>
  <si>
    <t>ERB MERLIN &amp; NORMA</t>
  </si>
  <si>
    <t>042-00000346-00</t>
  </si>
  <si>
    <t>042-00000346-01</t>
  </si>
  <si>
    <t>BANTUM ALEX MICHAEL</t>
  </si>
  <si>
    <t>STUTZMAN LEVI M &amp; BERTHA S</t>
  </si>
  <si>
    <t>E376</t>
  </si>
  <si>
    <t>PT LTS 878 &amp; 877</t>
  </si>
  <si>
    <t>FEDERAL HOME MORT CORP</t>
  </si>
  <si>
    <t>E377</t>
  </si>
  <si>
    <t>042-000000060-01</t>
  </si>
  <si>
    <t xml:space="preserve">ARIKA L CRAWFORD &amp; EDWARD C CRAWFORD </t>
  </si>
  <si>
    <t>CRAWFORD EDWARD C</t>
  </si>
  <si>
    <t>043-00000103-00</t>
  </si>
  <si>
    <t>043-00000102-00</t>
  </si>
  <si>
    <t>043-00000104-00</t>
  </si>
  <si>
    <t>LT 698</t>
  </si>
  <si>
    <t>LT 699</t>
  </si>
  <si>
    <t>LT 700</t>
  </si>
  <si>
    <t>TOMSAM REAL ESTATE LLC</t>
  </si>
  <si>
    <t>ARNOLD LARRY EARL &amp; TAMMY ANN</t>
  </si>
  <si>
    <t>E379</t>
  </si>
  <si>
    <t>029-0000011900</t>
  </si>
  <si>
    <t>HOUTS WILLIAM L DECD</t>
  </si>
  <si>
    <t>MOLLOHAN KATHY S</t>
  </si>
  <si>
    <t>002-00000219-02</t>
  </si>
  <si>
    <t>013-00000891-00</t>
  </si>
  <si>
    <t>013-00001569-00</t>
  </si>
  <si>
    <t>CASEY BARBARA ANN DECD</t>
  </si>
  <si>
    <t>CASEY MICHAEL R</t>
  </si>
  <si>
    <t>042-00000233-00</t>
  </si>
  <si>
    <t>TROYER LEROY &amp; SUSIE</t>
  </si>
  <si>
    <t>TROYER MATTIE L</t>
  </si>
  <si>
    <t>E378 &amp; E379 ON THE SAME</t>
  </si>
  <si>
    <t>CHECK</t>
  </si>
  <si>
    <t>E378</t>
  </si>
  <si>
    <t>E380</t>
  </si>
  <si>
    <t>SMITH PATRICK E &amp; SUE E</t>
  </si>
  <si>
    <t>SMITH STEPHANIE L &amp; SMITH SUE E</t>
  </si>
  <si>
    <t>022-00000107-00</t>
  </si>
  <si>
    <t>022-00000108-00</t>
  </si>
  <si>
    <t>LT 1</t>
  </si>
  <si>
    <t>LT 2</t>
  </si>
  <si>
    <t>BLEAK HOUSE ENTERPRISES LLC</t>
  </si>
  <si>
    <t xml:space="preserve">DUSENBERRY ALAN </t>
  </si>
  <si>
    <t>E381</t>
  </si>
  <si>
    <t>014-00000596-00</t>
  </si>
  <si>
    <t xml:space="preserve">RHOADS NICOLE </t>
  </si>
  <si>
    <t xml:space="preserve">RHOADS JONATHAN </t>
  </si>
  <si>
    <t>026-00000284-03</t>
  </si>
  <si>
    <t>026-00000284-07</t>
  </si>
  <si>
    <t>Miller Ivan A &amp; Mary H</t>
  </si>
  <si>
    <t>Clutter Steven E &amp; Pamela L</t>
  </si>
  <si>
    <t>$.50 and a check for $600.50</t>
  </si>
  <si>
    <t>010-00000199-00</t>
  </si>
  <si>
    <t>PARKER ROBERT</t>
  </si>
  <si>
    <t>HIXON ALLEN R &amp; TYRA L</t>
  </si>
  <si>
    <t>043-00001788-00</t>
  </si>
  <si>
    <t>LT 2989</t>
  </si>
  <si>
    <t>LAURIE A CALLENTINE TRUST</t>
  </si>
  <si>
    <t xml:space="preserve">CALLENTINE LAURIE A &amp; HARMON LEONARD </t>
  </si>
  <si>
    <t>E382</t>
  </si>
  <si>
    <t>033-00000288-00</t>
  </si>
  <si>
    <t>WILLIAMSON WYATT CHRISTOPHER</t>
  </si>
  <si>
    <t>WILLIAMSON DEANNA</t>
  </si>
  <si>
    <t>033-00000003-00</t>
  </si>
  <si>
    <t>017-00001080-00</t>
  </si>
  <si>
    <t>BRADFORD LARRY JR</t>
  </si>
  <si>
    <t>MIZER BRANDY LARA</t>
  </si>
  <si>
    <t>043-00002503-00</t>
  </si>
  <si>
    <t>PT OUT LT 167</t>
  </si>
  <si>
    <t>MAGNESS REAL ESTATE LLC</t>
  </si>
  <si>
    <t>W &amp; J CORNETT FAMILY LIMITED PART</t>
  </si>
  <si>
    <t>E383</t>
  </si>
  <si>
    <t>031-00000209-02</t>
  </si>
  <si>
    <t>RABER HENRY A &amp; MATTIE A</t>
  </si>
  <si>
    <t xml:space="preserve">RABER FELTY &amp; CLARA </t>
  </si>
  <si>
    <t>E384</t>
  </si>
  <si>
    <t>043-00002123-00</t>
  </si>
  <si>
    <t>IN LT 1136</t>
  </si>
  <si>
    <t>MICHAEL JEFFREY A DECD</t>
  </si>
  <si>
    <t>MICHAEL KIMBERLY C</t>
  </si>
  <si>
    <t>043-00002268-00</t>
  </si>
  <si>
    <t>IN LT 1896</t>
  </si>
  <si>
    <t>CHURCHILL CATHERINE A</t>
  </si>
  <si>
    <t>ASIA REL MCCALL KLING</t>
  </si>
  <si>
    <t>043-00002661-00</t>
  </si>
  <si>
    <t>OUT LT 167</t>
  </si>
  <si>
    <t>HONABARGER JOHN W &amp; MARILYN M</t>
  </si>
  <si>
    <t>DOCKERY KACIE RENAY</t>
  </si>
  <si>
    <t>043-00001299-00</t>
  </si>
  <si>
    <t>IN LT 212</t>
  </si>
  <si>
    <t xml:space="preserve">MILLER DAVID </t>
  </si>
  <si>
    <t>CELESCHI JOHN D</t>
  </si>
  <si>
    <t>E385</t>
  </si>
  <si>
    <t>038-00000022-00</t>
  </si>
  <si>
    <t xml:space="preserve">Cochran Family Trust </t>
  </si>
  <si>
    <t xml:space="preserve">Cochran Nancy K </t>
  </si>
  <si>
    <t>010-00000872-00</t>
  </si>
  <si>
    <t>Fox Michael R and Luann</t>
  </si>
  <si>
    <t>Fox Michael R and Luann JLRS</t>
  </si>
  <si>
    <t>E386</t>
  </si>
  <si>
    <t>042-00000393-01</t>
  </si>
  <si>
    <t>042-00000395-00</t>
  </si>
  <si>
    <t>SMITH LARRY E DECD</t>
  </si>
  <si>
    <t>SMITH JUDY A</t>
  </si>
  <si>
    <t>E387</t>
  </si>
  <si>
    <t>02000000628-00</t>
  </si>
  <si>
    <t>020-00000629-00</t>
  </si>
  <si>
    <t>LT 690</t>
  </si>
  <si>
    <t>LT 689</t>
  </si>
  <si>
    <t xml:space="preserve">HOWELL MICHELLE </t>
  </si>
  <si>
    <t>ROBINSON LAVONE E LE</t>
  </si>
  <si>
    <t>018-00000291-00</t>
  </si>
  <si>
    <t>LAPP JANICE L</t>
  </si>
  <si>
    <t xml:space="preserve">BELT CHRISTOPHER &amp; LAURA </t>
  </si>
  <si>
    <t>020-00000182-00</t>
  </si>
  <si>
    <t>lt 466</t>
  </si>
  <si>
    <t xml:space="preserve">DOTSON RAYMOND &amp; JAQUELINE </t>
  </si>
  <si>
    <t>SHEARROW ENTERPRISES LTD</t>
  </si>
  <si>
    <t>018-00001678-00</t>
  </si>
  <si>
    <t>018-00000113-00</t>
  </si>
  <si>
    <t>HALL GWINN BETTY &amp; RANDALL</t>
  </si>
  <si>
    <t>EPPLEY EMILY J</t>
  </si>
  <si>
    <t>043-00003066-00</t>
  </si>
  <si>
    <t>LT 1682</t>
  </si>
  <si>
    <t xml:space="preserve">MEEK MICHELE </t>
  </si>
  <si>
    <t>RIFFEN LTD</t>
  </si>
  <si>
    <t>Williamson David A, Success TTEE</t>
  </si>
  <si>
    <t>Nelson Justin P &amp; Lindsey M  JLRS</t>
  </si>
  <si>
    <t>013-00001915-14</t>
  </si>
  <si>
    <t>lt 12</t>
  </si>
  <si>
    <t>SANTUS JOSEPH E &amp; CHERRY L</t>
  </si>
  <si>
    <t>CROWN RHODA SUE</t>
  </si>
  <si>
    <t>012-00000094-00</t>
  </si>
  <si>
    <t>012-00000095-00</t>
  </si>
  <si>
    <t>Lot 4</t>
  </si>
  <si>
    <t>Lot 3</t>
  </si>
  <si>
    <t>Shannon Sheryl L</t>
  </si>
  <si>
    <t>West Mark A, Stephanie A, Damon A</t>
  </si>
  <si>
    <t>E388</t>
  </si>
  <si>
    <t>012-00000217-00</t>
  </si>
  <si>
    <t>LT 27</t>
  </si>
  <si>
    <t>ORANGE REO II LLC</t>
  </si>
  <si>
    <t>CHESTNUT EQ R6 LLC</t>
  </si>
  <si>
    <t>017-00000692-00</t>
  </si>
  <si>
    <t>LT 6</t>
  </si>
  <si>
    <t>SMART AARON R &amp; KELLY J</t>
  </si>
  <si>
    <t xml:space="preserve">HOOVER TIMOTHY </t>
  </si>
  <si>
    <t>017-00000691-00</t>
  </si>
  <si>
    <t>LT 5</t>
  </si>
  <si>
    <t>029-00000148-00</t>
  </si>
  <si>
    <t>GRIFFITH IRENE A DECD</t>
  </si>
  <si>
    <t>PATTERSON JUSTIN M</t>
  </si>
  <si>
    <t>043-00002841-00</t>
  </si>
  <si>
    <t>LT 2068</t>
  </si>
  <si>
    <t>US BANK NA TTEE FOR CIM TRUST</t>
  </si>
  <si>
    <t>2019 CASTLE LLC</t>
  </si>
  <si>
    <t>lt 8</t>
  </si>
  <si>
    <t>lt 7</t>
  </si>
  <si>
    <t>SPANGLER CANDICE LM</t>
  </si>
  <si>
    <t>MIKESELL WIRT</t>
  </si>
  <si>
    <t>013-00000998-00</t>
  </si>
  <si>
    <t xml:space="preserve">BARRICK CHRISTOPHER </t>
  </si>
  <si>
    <t>GARVER CARY J &amp; SUSAN J MAGNESS</t>
  </si>
  <si>
    <t>020-00000220-00</t>
  </si>
  <si>
    <t>020-00000139-00</t>
  </si>
  <si>
    <t>lt 111</t>
  </si>
  <si>
    <t>lt 112</t>
  </si>
  <si>
    <t>BORDEN RICHARD L</t>
  </si>
  <si>
    <t xml:space="preserve">NJMLL LTD </t>
  </si>
  <si>
    <t>E389</t>
  </si>
  <si>
    <t>006-00000162-00</t>
  </si>
  <si>
    <t>OLINGER ETHEL M DECD</t>
  </si>
  <si>
    <t xml:space="preserve">WAGERS PAULINE </t>
  </si>
  <si>
    <t>042-00000274-00</t>
  </si>
  <si>
    <t>042-00000273-00</t>
  </si>
  <si>
    <t>042-00000275-00</t>
  </si>
  <si>
    <t>042-00000274-01</t>
  </si>
  <si>
    <t xml:space="preserve">MCKEE MICHAEL D </t>
  </si>
  <si>
    <t>WILKINS JOHN S &amp; JACQUELINE S</t>
  </si>
  <si>
    <t>043-00003162-00</t>
  </si>
  <si>
    <t>lt 1626</t>
  </si>
  <si>
    <t>MOORE DEBORAH A &amp; WILLIAM A</t>
  </si>
  <si>
    <t>DUNLOP BESS</t>
  </si>
  <si>
    <t>043-00004553-00</t>
  </si>
  <si>
    <t>LT 3458</t>
  </si>
  <si>
    <t>MCFARLAND SCOTT M &amp; AMY C</t>
  </si>
  <si>
    <t xml:space="preserve">SMITH EMILY G </t>
  </si>
  <si>
    <t>E390</t>
  </si>
  <si>
    <t>043-00001253-00</t>
  </si>
  <si>
    <t>LT 2194</t>
  </si>
  <si>
    <t>DICKERSON MARC A</t>
  </si>
  <si>
    <t>FEDERAL NATIONAL MTG ASSOC</t>
  </si>
  <si>
    <t>E391</t>
  </si>
  <si>
    <t>043-00003955-00</t>
  </si>
  <si>
    <t>LT 192</t>
  </si>
  <si>
    <t xml:space="preserve">DOMER ROBERT E TTEE </t>
  </si>
  <si>
    <t>021-00000613-00</t>
  </si>
  <si>
    <t>REFMED Ltd</t>
  </si>
  <si>
    <t>Buchanan Garry H &amp; Jackie L   JLRS</t>
  </si>
  <si>
    <t>043-00004151-00</t>
  </si>
  <si>
    <t>Huston Ernest J</t>
  </si>
  <si>
    <t>003-00000043-02</t>
  </si>
  <si>
    <t>003-00000043-03</t>
  </si>
  <si>
    <t>Hindel Raymond C</t>
  </si>
  <si>
    <t>E392</t>
  </si>
  <si>
    <t>040-00000286-01</t>
  </si>
  <si>
    <t>MCNEMAR WILLIAM C &amp; NANCY J</t>
  </si>
  <si>
    <t>014-00000448-02</t>
  </si>
  <si>
    <t>HOGE EDGAR W II</t>
  </si>
  <si>
    <t xml:space="preserve">HELMS DANIEL ALLEN </t>
  </si>
  <si>
    <t>006-00000137-00</t>
  </si>
  <si>
    <t>006-00000137-02</t>
  </si>
  <si>
    <t>NISLEY DAVID &amp; SUSAN</t>
  </si>
  <si>
    <t>NISLEY ABNER D &amp; SARAH ANN</t>
  </si>
  <si>
    <t>E393</t>
  </si>
  <si>
    <t>NISLEY DAVID DECD</t>
  </si>
  <si>
    <t>NISLEY SUSAN</t>
  </si>
  <si>
    <t>042-00000358-03</t>
  </si>
  <si>
    <t>MILLER ELI M &amp; MARY E</t>
  </si>
  <si>
    <t>YODER LEROY A</t>
  </si>
  <si>
    <t>042-00000358-10</t>
  </si>
  <si>
    <t>YODER DUANE &amp; DORA</t>
  </si>
  <si>
    <t>575 &amp; E393 SAME CHECK</t>
  </si>
  <si>
    <t>Barkman Ervin D &amp; Susan A</t>
  </si>
  <si>
    <t>Yoder Monroe R &amp; Susan E   JLRS</t>
  </si>
  <si>
    <t>008-00000012-04</t>
  </si>
  <si>
    <t>008-00000012-03</t>
  </si>
  <si>
    <t>Parrish Cecil &amp; Barbara</t>
  </si>
  <si>
    <t>Barkman Ervin D &amp; Susan A   JLRS</t>
  </si>
  <si>
    <t>008-00000011-03</t>
  </si>
  <si>
    <t xml:space="preserve">Yoder Monroe R &amp; Susan </t>
  </si>
  <si>
    <t>008-00000555-03</t>
  </si>
  <si>
    <t>043-00002381-00</t>
  </si>
  <si>
    <t>Vanaman-Vanaman Investments</t>
  </si>
  <si>
    <t>Metese Rentals 2 LLC</t>
  </si>
  <si>
    <t>018-00001670-02</t>
  </si>
  <si>
    <t xml:space="preserve">KISER DAVID LEE </t>
  </si>
  <si>
    <t>LEWIS BRIAN S</t>
  </si>
  <si>
    <t>.50 FROM RECORDER</t>
  </si>
  <si>
    <t>022-00000096-00</t>
  </si>
  <si>
    <t xml:space="preserve">SHARROCK FARRILL S ESTATE </t>
  </si>
  <si>
    <t>ART GILBERT E SR ,TTEE</t>
  </si>
  <si>
    <t>580 &amp; 581 ARE ON THE SAME</t>
  </si>
  <si>
    <t>CHECKS</t>
  </si>
  <si>
    <t>022-00000046-00</t>
  </si>
  <si>
    <t>008-00000551-00</t>
  </si>
  <si>
    <t>WEAVER ROY E</t>
  </si>
  <si>
    <t xml:space="preserve">HERSHBERGER DENNIS J &amp; LOUELLA </t>
  </si>
  <si>
    <t>E394</t>
  </si>
  <si>
    <t>043-00005225-00</t>
  </si>
  <si>
    <t>LT 4080</t>
  </si>
  <si>
    <t>HOGUE MARK C</t>
  </si>
  <si>
    <t xml:space="preserve">HOGUE MARK &amp; KLINEHOFFER RICHARD </t>
  </si>
  <si>
    <t>LT 470</t>
  </si>
  <si>
    <t>STINGEL BARBARA J</t>
  </si>
  <si>
    <t xml:space="preserve">MORRIS PATRICK C &amp; SAMANTHA </t>
  </si>
  <si>
    <t>E397</t>
  </si>
  <si>
    <t>017-00001207-00</t>
  </si>
  <si>
    <t>LT 151</t>
  </si>
  <si>
    <t xml:space="preserve">BURR MICHAEL </t>
  </si>
  <si>
    <t>BURR LINDA S</t>
  </si>
  <si>
    <t>E400</t>
  </si>
  <si>
    <t>027-00000217-01</t>
  </si>
  <si>
    <t>SNYDER MICHAEL R &amp; KATHY S</t>
  </si>
  <si>
    <t>E395</t>
  </si>
  <si>
    <t>002-00000515-00</t>
  </si>
  <si>
    <t xml:space="preserve">LE - Powell John Francis JR aka John F &amp; Mary Edith  </t>
  </si>
  <si>
    <t>Powell Craig T</t>
  </si>
  <si>
    <t>E396</t>
  </si>
  <si>
    <t>In Lot 166</t>
  </si>
  <si>
    <t>In Lot 167</t>
  </si>
  <si>
    <t>Finton C Kenneth</t>
  </si>
  <si>
    <t>Finton Kevin L, Kent E, Kurt W, Success TTEES</t>
  </si>
  <si>
    <t>E401</t>
  </si>
  <si>
    <t>020-00000209-00</t>
  </si>
  <si>
    <t>020-00000210-00</t>
  </si>
  <si>
    <t>LT 467</t>
  </si>
  <si>
    <t>LT 468</t>
  </si>
  <si>
    <t>YOHO MASON R DECD</t>
  </si>
  <si>
    <t xml:space="preserve">YOHO GERALDINE V ESTATE </t>
  </si>
  <si>
    <t>043-00005154-00</t>
  </si>
  <si>
    <t>LT 4074</t>
  </si>
  <si>
    <t>YURJEVIC CHRISTY C</t>
  </si>
  <si>
    <t>FILLION JAMES J &amp; FRANCES E</t>
  </si>
  <si>
    <t>lt 3060</t>
  </si>
  <si>
    <t xml:space="preserve">UNGER DAVID D ,TTEE </t>
  </si>
  <si>
    <t>BRYANT GEORGE W ,JR</t>
  </si>
  <si>
    <t>043-00000225-00</t>
  </si>
  <si>
    <t>LT 2366</t>
  </si>
  <si>
    <t>LAUGLIN DALE ANN &amp; DAVID LAUREN</t>
  </si>
  <si>
    <t>E398</t>
  </si>
  <si>
    <t>E399</t>
  </si>
  <si>
    <t>017-00001107-00</t>
  </si>
  <si>
    <t>004-00000859-00</t>
  </si>
  <si>
    <t>Oswald Zachary C &amp; Heather K</t>
  </si>
  <si>
    <t>McPherson Adam Lee</t>
  </si>
  <si>
    <t>E402</t>
  </si>
  <si>
    <t>018-00001462-00</t>
  </si>
  <si>
    <t>MCCORMICK ALLEN &amp; DIXIE</t>
  </si>
  <si>
    <t>OUT LT 192</t>
  </si>
  <si>
    <t>DOMER ROBERT E</t>
  </si>
  <si>
    <t>MARTENSEN CHRISTOPHER M</t>
  </si>
  <si>
    <t>591 &amp; 592 SAME CHECK</t>
  </si>
  <si>
    <t xml:space="preserve">DOMER ROBERT E  TTEE </t>
  </si>
  <si>
    <t>027-00000036-00</t>
  </si>
  <si>
    <t>HEASLEY CAMERON &amp; DEBORAH TTEE</t>
  </si>
  <si>
    <t>HOGE EDGAR II &amp; COLLEEN JOHNSON</t>
  </si>
  <si>
    <t>043-00002971-00</t>
  </si>
  <si>
    <t>IN LT 1683</t>
  </si>
  <si>
    <t xml:space="preserve">LYON PAMELA </t>
  </si>
  <si>
    <t>KENNEDY JARROD E</t>
  </si>
  <si>
    <t>010-00000192-01</t>
  </si>
  <si>
    <t>GREWELL VICTOR &amp; RETA M TTEE</t>
  </si>
  <si>
    <t>MOORE AUSTIN J</t>
  </si>
  <si>
    <t>1.00 CHANGE GIVEN BACK TO O/M</t>
  </si>
  <si>
    <t>POPE DONIS L &amp; JOYCE E</t>
  </si>
  <si>
    <t>MIZER JEFFREY R</t>
  </si>
  <si>
    <t>042-00000259-00</t>
  </si>
  <si>
    <t>2002 Harlan Edward McCleary, TTEE</t>
  </si>
  <si>
    <t>Bice Donald E</t>
  </si>
  <si>
    <t>016-00000353-00</t>
  </si>
  <si>
    <t>Lanham Darrel L JR</t>
  </si>
  <si>
    <t>Fischer Nicholas S &amp; Patricia A</t>
  </si>
  <si>
    <t>004-00000380-00</t>
  </si>
  <si>
    <t>Jacobs James G (dec'd)</t>
  </si>
  <si>
    <t>Jacobs Beverly J</t>
  </si>
  <si>
    <t>015-00000113-00</t>
  </si>
  <si>
    <t>In Lots 75 + 76</t>
  </si>
  <si>
    <t>Kennelley Gerald E   (Estate)</t>
  </si>
  <si>
    <t xml:space="preserve">Kennelley James M, Admin </t>
  </si>
  <si>
    <t>041-00000423-01</t>
  </si>
  <si>
    <t>041-00000423-00</t>
  </si>
  <si>
    <t>038-00000078-00</t>
  </si>
  <si>
    <t>038-00000078-01</t>
  </si>
  <si>
    <t xml:space="preserve">FOSTER JASON </t>
  </si>
  <si>
    <t>WEAVER ROBERT &amp; NETTIE</t>
  </si>
  <si>
    <t>E403</t>
  </si>
  <si>
    <t>043-00002522-00</t>
  </si>
  <si>
    <t>043-00002523-00</t>
  </si>
  <si>
    <t>043-00002524-00</t>
  </si>
  <si>
    <t>PT LT 455</t>
  </si>
  <si>
    <t>PT LT 456</t>
  </si>
  <si>
    <t>SPEEDWAY LLC MERGER TO EMRO</t>
  </si>
  <si>
    <t>CITY OF COSHOCTON</t>
  </si>
  <si>
    <t>018-00000170-00</t>
  </si>
  <si>
    <t>HINDS MATTHEW F</t>
  </si>
  <si>
    <t>MILLIGAN CRAIG W</t>
  </si>
  <si>
    <t>040-00000065-04</t>
  </si>
  <si>
    <t>HACKNEY GLENVILLE L &amp; LOIS A</t>
  </si>
  <si>
    <t xml:space="preserve">MEGAN PRICE SMITH TTEE </t>
  </si>
  <si>
    <t>008-00000269-01</t>
  </si>
  <si>
    <t>Weaver Roy E</t>
  </si>
  <si>
    <t>Yoder Reuben D &amp; Ada K  JLRS</t>
  </si>
  <si>
    <t>E404</t>
  </si>
  <si>
    <t>022-00000109-00</t>
  </si>
  <si>
    <t>IN LT 24</t>
  </si>
  <si>
    <t>MAGNESS ELIZABETH J DECD</t>
  </si>
  <si>
    <t xml:space="preserve">BRYAN WILLIAM JENNINGS </t>
  </si>
  <si>
    <t>E405</t>
  </si>
  <si>
    <t>043-00004425-00</t>
  </si>
  <si>
    <t>IN LT 2222</t>
  </si>
  <si>
    <t>SHANNON WILLIAM F DECD</t>
  </si>
  <si>
    <t>SHANNON DAVID W ET AL</t>
  </si>
  <si>
    <t>012-00000042-00</t>
  </si>
  <si>
    <t>IN LT 23</t>
  </si>
  <si>
    <t>BAKER JEFFREY P &amp; AMANDA D</t>
  </si>
  <si>
    <t>LEASURE TIMOTHY A</t>
  </si>
  <si>
    <t>020-00000014-00</t>
  </si>
  <si>
    <t>020-00000015-00</t>
  </si>
  <si>
    <t>AMERICAN LEGION POST #466</t>
  </si>
  <si>
    <t>SNYDER LYLE &amp; KATHY M</t>
  </si>
  <si>
    <t>E406</t>
  </si>
  <si>
    <t>012-00000134-00</t>
  </si>
  <si>
    <t>IN LT 14</t>
  </si>
  <si>
    <t>SLADE TONYA S</t>
  </si>
  <si>
    <t>SLADE STEVEN L</t>
  </si>
  <si>
    <t xml:space="preserve">LT 4131 </t>
  </si>
  <si>
    <t>EIZENSMITS JACQUELINE A ET AL</t>
  </si>
  <si>
    <t>BABCOCK BLAKE A</t>
  </si>
  <si>
    <t>e407</t>
  </si>
  <si>
    <t>018-00000631-00</t>
  </si>
  <si>
    <t>018-00000632-00</t>
  </si>
  <si>
    <t>lt 9</t>
  </si>
  <si>
    <t xml:space="preserve">HARMAN RALPH </t>
  </si>
  <si>
    <t>HARMAN CAROLYN DECD</t>
  </si>
  <si>
    <t>043-00002383-00</t>
  </si>
  <si>
    <t>LT 3029</t>
  </si>
  <si>
    <t xml:space="preserve">FRY RUSSELL &amp; STEPHANIE </t>
  </si>
  <si>
    <t>T AND B RENTALS LLC</t>
  </si>
  <si>
    <t>043-15102286-01</t>
  </si>
  <si>
    <t>PT LT 62</t>
  </si>
  <si>
    <t>043-15102286-00</t>
  </si>
  <si>
    <t>018-00001017-00</t>
  </si>
  <si>
    <t>IN LT 4</t>
  </si>
  <si>
    <t>MCCOMBER THOMAS A</t>
  </si>
  <si>
    <t>MCCOMBER ROBERT A</t>
  </si>
  <si>
    <t xml:space="preserve">SAME </t>
  </si>
  <si>
    <t xml:space="preserve">E408 </t>
  </si>
  <si>
    <t>020-00000969-00</t>
  </si>
  <si>
    <t>IN LT 898</t>
  </si>
  <si>
    <t>CHENEY PAULA D ET AL</t>
  </si>
  <si>
    <t xml:space="preserve">CHENEY SARA </t>
  </si>
  <si>
    <t>RABER MAHLON &amp; KRISTINA M</t>
  </si>
  <si>
    <t>002-00000098-02</t>
  </si>
  <si>
    <t>Davidson Bernardo C JR</t>
  </si>
  <si>
    <t xml:space="preserve">Garber David &amp; Alma </t>
  </si>
  <si>
    <t>E409</t>
  </si>
  <si>
    <t>020-00000806-00</t>
  </si>
  <si>
    <t>MAY MELVIN D DECD</t>
  </si>
  <si>
    <t>MAY SHERRY A</t>
  </si>
  <si>
    <t>018-00000524-02</t>
  </si>
  <si>
    <t>SHURTZ FAMILY FARMS LMT PARTN</t>
  </si>
  <si>
    <t>MILLER ZACHARY A ET AL</t>
  </si>
  <si>
    <t>008-00000147-11</t>
  </si>
  <si>
    <t>Miller Levi J &amp; Dora L</t>
  </si>
  <si>
    <t>Troyer Arlen A &amp; Loretta L</t>
  </si>
  <si>
    <t>044-00000115-00</t>
  </si>
  <si>
    <t>044-00000246-00</t>
  </si>
  <si>
    <t>044-00000735-00</t>
  </si>
  <si>
    <t>BORDENKIRCHER LOIS A</t>
  </si>
  <si>
    <t>GRIER THOMAS M &amp; SANDRA M</t>
  </si>
  <si>
    <t>E410</t>
  </si>
  <si>
    <t>044-00000155-00</t>
  </si>
  <si>
    <t>043-00006502-03</t>
  </si>
  <si>
    <t xml:space="preserve">CL Inc </t>
  </si>
  <si>
    <t>795 S 2nd Street, LLC</t>
  </si>
  <si>
    <t>018-00000463-01</t>
  </si>
  <si>
    <t>HOSTETLER URIAH &amp; ROSANA J</t>
  </si>
  <si>
    <t>E411</t>
  </si>
  <si>
    <t>016-00000171-00</t>
  </si>
  <si>
    <t>JOHN L HUSTON REV LIV TRUST</t>
  </si>
  <si>
    <t xml:space="preserve">HUSTON JEFF &amp; MICHAEL TTEES </t>
  </si>
  <si>
    <t>SCIFRES DONNIE &amp; SERITA D</t>
  </si>
  <si>
    <t>E412</t>
  </si>
  <si>
    <t>032-00000796-01</t>
  </si>
  <si>
    <t>Staugh Richard L &amp; Diana K</t>
  </si>
  <si>
    <t>Staugh Richard L</t>
  </si>
  <si>
    <t>023-00000328-04</t>
  </si>
  <si>
    <t xml:space="preserve">SCHLABACH DANIEL J &amp; IDA </t>
  </si>
  <si>
    <t>MILLER EDDIE H</t>
  </si>
  <si>
    <t>33 ac</t>
  </si>
  <si>
    <t>20 ac</t>
  </si>
  <si>
    <t>126 ac</t>
  </si>
  <si>
    <t>POPE KAREN L 1/2 INT</t>
  </si>
  <si>
    <t>FRYE LARRY A</t>
  </si>
  <si>
    <t>33 AC</t>
  </si>
  <si>
    <t>20 AC</t>
  </si>
  <si>
    <t>126 AC</t>
  </si>
  <si>
    <t>56.555 AC</t>
  </si>
  <si>
    <t>OLSON SARA L 1/4 INT</t>
  </si>
  <si>
    <t>HALBERG BENJAMIN J 1/4 INT</t>
  </si>
  <si>
    <t>043-00000070-00</t>
  </si>
  <si>
    <t>043-00000862-00</t>
  </si>
  <si>
    <t>in lt 565</t>
  </si>
  <si>
    <t>in lt 566</t>
  </si>
  <si>
    <t>CHRISTNER LAURALYNN</t>
  </si>
  <si>
    <t>MCCLOY CARRIE E</t>
  </si>
  <si>
    <t>020-00001052-00</t>
  </si>
  <si>
    <t>020-00001053-01</t>
  </si>
  <si>
    <t>IN LT 344</t>
  </si>
  <si>
    <t>SCHERER THOMAS E</t>
  </si>
  <si>
    <t xml:space="preserve">ENGLAND AUSTIN E &amp; ISRAEL CARLEY N </t>
  </si>
  <si>
    <t>027-00000506-00</t>
  </si>
  <si>
    <t>Wilson Alicia</t>
  </si>
  <si>
    <t>Wilson Kelly E &amp; Eric R  JLRS</t>
  </si>
  <si>
    <t>E413</t>
  </si>
  <si>
    <t>020-16100078-00</t>
  </si>
  <si>
    <t>2.766 AC</t>
  </si>
  <si>
    <t xml:space="preserve">HURSEY JASON K &amp; MEGAN </t>
  </si>
  <si>
    <t>HURSEY JASON K &amp; MEGAN JLRS</t>
  </si>
  <si>
    <t>E414</t>
  </si>
  <si>
    <t>002-00000076-07</t>
  </si>
  <si>
    <t>Chapman William &amp; Julie</t>
  </si>
  <si>
    <t>Chapmpan William E &amp; Julie A, TTEES</t>
  </si>
  <si>
    <t>044-00000250-00</t>
  </si>
  <si>
    <t>WRIGHT MATTHEW A &amp; LISA</t>
  </si>
  <si>
    <t>MCELROY CHRIS &amp; NIKEA</t>
  </si>
  <si>
    <t>043-00000413-00</t>
  </si>
  <si>
    <t>in lt 2659</t>
  </si>
  <si>
    <t>BRATTON JERAD K &amp; KELLY L</t>
  </si>
  <si>
    <t>HOUGHTON KODIE J D &amp; SALLLY A</t>
  </si>
  <si>
    <t>E415</t>
  </si>
  <si>
    <t>020-00000710-00</t>
  </si>
  <si>
    <t>IN LT 390</t>
  </si>
  <si>
    <t>SMITH LARRY E</t>
  </si>
  <si>
    <t>SMITH MICHAEL W SMITH</t>
  </si>
  <si>
    <t>IN LT P</t>
  </si>
  <si>
    <t xml:space="preserve">HARMAN RALPH E </t>
  </si>
  <si>
    <t>WRIGHT EDWARD  &amp; DANIELLE N</t>
  </si>
  <si>
    <t>023-00000111-00</t>
  </si>
  <si>
    <t>MILLER JAMES DEVON &amp; LISA M</t>
  </si>
  <si>
    <t xml:space="preserve">YODER MOSE D &amp; LAURA A </t>
  </si>
  <si>
    <t>033-00000078-00</t>
  </si>
  <si>
    <t>ATWOOD WILLIAM F</t>
  </si>
  <si>
    <t>VARNS LORA L &amp; HAWKINS BRYAN</t>
  </si>
  <si>
    <t>018-00000524-03</t>
  </si>
  <si>
    <t>SHURTZ FAM FARMS LIM PTNR</t>
  </si>
  <si>
    <t>MILLER ALAN M &amp; VICKI IRENE</t>
  </si>
  <si>
    <t>018-00000344-00</t>
  </si>
  <si>
    <t>018-00000389-14</t>
  </si>
  <si>
    <t>BUCHANAN GARRY H JR</t>
  </si>
  <si>
    <t>BUCHANAN LORI JA</t>
  </si>
  <si>
    <t>E416</t>
  </si>
  <si>
    <t>Corbett Helen L aka Triplett Helen L</t>
  </si>
  <si>
    <t>Warren Robert TTE of the Robert W Warren Living Trust UAS 01/08/19</t>
  </si>
  <si>
    <t>013-00001425-00</t>
  </si>
  <si>
    <t>West Anthony W &amp; Beth L</t>
  </si>
  <si>
    <t>Soles Danny E II &amp; Cochran Jodi G aka Cochran Jodi Gail</t>
  </si>
  <si>
    <t>038-00000021-00</t>
  </si>
  <si>
    <t>Cochran Nancy K</t>
  </si>
  <si>
    <t>E417</t>
  </si>
  <si>
    <t>004-00000677-00</t>
  </si>
  <si>
    <t>Nisley Dean J</t>
  </si>
  <si>
    <t>Demar Acres LLC</t>
  </si>
  <si>
    <t>021-00000318-01</t>
  </si>
  <si>
    <t>Gaumer David Michael</t>
  </si>
  <si>
    <t>Ohio Woodlands LLC</t>
  </si>
  <si>
    <t>af</t>
  </si>
  <si>
    <t>008-00000625-00</t>
  </si>
  <si>
    <t>Shafer Laurence G</t>
  </si>
  <si>
    <t>Troyer Anna E</t>
  </si>
  <si>
    <t>043-00004556-00</t>
  </si>
  <si>
    <t>24x150</t>
  </si>
  <si>
    <t>McMorrow William A &amp; Martha Lee</t>
  </si>
  <si>
    <t>Allnut Adam M &amp; Hannah M</t>
  </si>
  <si>
    <t>043-00005811-06</t>
  </si>
  <si>
    <t>1350 S 2nd St LLC</t>
  </si>
  <si>
    <t>1300 S 2nd St LLC</t>
  </si>
  <si>
    <t>043-00005811-04</t>
  </si>
  <si>
    <t>Sixth And Walnut St LLC</t>
  </si>
  <si>
    <t>Coshocton Grain Co</t>
  </si>
  <si>
    <t>004-00000204-02</t>
  </si>
  <si>
    <t>Miller Leroy J</t>
  </si>
  <si>
    <t>Troyer Vernon &amp; Rose Et al</t>
  </si>
  <si>
    <t>004-00000204-01</t>
  </si>
  <si>
    <t>Troyer Vernon &amp; Rose</t>
  </si>
  <si>
    <t>Miller Melvin A , et al</t>
  </si>
  <si>
    <t>E423</t>
  </si>
  <si>
    <t>5.145 ac</t>
  </si>
  <si>
    <t>Boham Dianne Decd</t>
  </si>
  <si>
    <t>E418</t>
  </si>
  <si>
    <t>E420</t>
  </si>
  <si>
    <t>043-00004791-00</t>
  </si>
  <si>
    <t>100 x 168.71</t>
  </si>
  <si>
    <t>Kendall Charles R &amp; Donna R</t>
  </si>
  <si>
    <t>Kendall Charles R &amp; Donna  R   JRLS</t>
  </si>
  <si>
    <t>E421</t>
  </si>
  <si>
    <t>013-00001282-00</t>
  </si>
  <si>
    <t>Stingel Randy E (dec'd)</t>
  </si>
  <si>
    <t>Stingel Davonne D</t>
  </si>
  <si>
    <t>E422</t>
  </si>
  <si>
    <t>027-00000102-02</t>
  </si>
  <si>
    <t>Rice James G &amp; Joyce A</t>
  </si>
  <si>
    <t>Rice Joyce A, TTEE</t>
  </si>
  <si>
    <t>017-00000756-00</t>
  </si>
  <si>
    <t>Amore Dale R &amp; Alice I</t>
  </si>
  <si>
    <t>Guinther David E &amp; Rose A</t>
  </si>
  <si>
    <t>043-00004236-00</t>
  </si>
  <si>
    <t xml:space="preserve">Swartz Robert A </t>
  </si>
  <si>
    <t>Martin Tarn L</t>
  </si>
  <si>
    <t>Donna M Kleist Trust</t>
  </si>
  <si>
    <t>Stanton Christian &amp; Donna</t>
  </si>
  <si>
    <t>026-00000360-01</t>
  </si>
  <si>
    <t>White Oak Whtietails LLC</t>
  </si>
  <si>
    <t>043-00001675-00</t>
  </si>
  <si>
    <t>in lt 1648</t>
  </si>
  <si>
    <t>Wilson Robert G</t>
  </si>
  <si>
    <t>Barnett Tina L</t>
  </si>
  <si>
    <t>AT</t>
  </si>
  <si>
    <t>043-00005783-00</t>
  </si>
  <si>
    <t>Medley William S &amp; Sandra K</t>
  </si>
  <si>
    <t>Kno-Ho-Co-Ashland Community Action Commission</t>
  </si>
  <si>
    <t>Allison Richard J &amp; Jean Marie</t>
  </si>
  <si>
    <t>002-00000294-16</t>
  </si>
  <si>
    <t xml:space="preserve">Belden Brick Co The </t>
  </si>
  <si>
    <t>Bethel Garrett C &amp; Kimberly A</t>
  </si>
  <si>
    <t>043-00001682-00</t>
  </si>
  <si>
    <t>in lt 1674</t>
  </si>
  <si>
    <t xml:space="preserve">King Schyler R &amp; Toshia </t>
  </si>
  <si>
    <t xml:space="preserve">Rose Rachael </t>
  </si>
  <si>
    <t>020-00000538-00</t>
  </si>
  <si>
    <t>in lt 486</t>
  </si>
  <si>
    <t>Guilliams Jeffrey J &amp; Tanya b</t>
  </si>
  <si>
    <t>Lowe Ryan M</t>
  </si>
  <si>
    <t>E424</t>
  </si>
  <si>
    <t>BYLER ELI A &amp; ELIZABETH J</t>
  </si>
  <si>
    <t>BYLER CHRIS J</t>
  </si>
  <si>
    <t>E425</t>
  </si>
  <si>
    <t>043-00002905-00</t>
  </si>
  <si>
    <t>LFP2 LLC</t>
  </si>
  <si>
    <t>Smith Mickey</t>
  </si>
  <si>
    <t>E426</t>
  </si>
  <si>
    <t>043-00003010-00</t>
  </si>
  <si>
    <t>043-00003011-00</t>
  </si>
  <si>
    <t>in lt 69</t>
  </si>
  <si>
    <t>Miller Robert Allen &amp; Connie</t>
  </si>
  <si>
    <t>Miller Wyatt Goetz &amp; Lindsey Kay</t>
  </si>
  <si>
    <t>in lt 695</t>
  </si>
  <si>
    <t>Dovenbarger Family Trust</t>
  </si>
  <si>
    <t>TKM Rentals LLC</t>
  </si>
  <si>
    <t>Hunt Michael W &amp; Janay K Eick</t>
  </si>
  <si>
    <t>E427</t>
  </si>
  <si>
    <t>002-00000274-00</t>
  </si>
  <si>
    <t>Shetler Leroy &amp; Mary</t>
  </si>
  <si>
    <t>Shetler Marty &amp; Lori</t>
  </si>
  <si>
    <t>2 checks for total 640.50</t>
  </si>
  <si>
    <t>027-00000802-00</t>
  </si>
  <si>
    <t>Wooten Jeffrey &amp; Nanette</t>
  </si>
  <si>
    <t>Hall William &amp; Rhonda</t>
  </si>
  <si>
    <t>014-00000436-00</t>
  </si>
  <si>
    <t>Gray James A Decd</t>
  </si>
  <si>
    <t>Miller Gray Tammy</t>
  </si>
  <si>
    <t>E428</t>
  </si>
  <si>
    <t>021-00000244-00</t>
  </si>
  <si>
    <t>021-00000236-00</t>
  </si>
  <si>
    <t>Neff Sharon R</t>
  </si>
  <si>
    <t>Hickman Joshua L</t>
  </si>
  <si>
    <t>E429</t>
  </si>
  <si>
    <t>ARNOLD BARBARA T</t>
  </si>
  <si>
    <t>MILLIGAN BARBARA A</t>
  </si>
  <si>
    <t>AF</t>
  </si>
  <si>
    <t>043-00001534-00</t>
  </si>
  <si>
    <t>IN LT 2649</t>
  </si>
  <si>
    <t>IN LT 2648</t>
  </si>
  <si>
    <t>GILL WILLIAM H ET AL</t>
  </si>
  <si>
    <t xml:space="preserve">CLARK JASON &amp; KATHERINE </t>
  </si>
  <si>
    <t>042-00000379-00</t>
  </si>
  <si>
    <t xml:space="preserve">CURRENCE GLENDA </t>
  </si>
  <si>
    <t>NISLEY MELVIN J ET AL</t>
  </si>
  <si>
    <t>042-00000024-00</t>
  </si>
  <si>
    <t>Barrick Brucke Allen aka Bruce A</t>
  </si>
  <si>
    <t>Miller Mark E &amp; Anna</t>
  </si>
  <si>
    <t>E430</t>
  </si>
  <si>
    <t>E431</t>
  </si>
  <si>
    <t>043-00000633-00</t>
  </si>
  <si>
    <t>043-00000634-00</t>
  </si>
  <si>
    <t>in lt 589</t>
  </si>
  <si>
    <t>in lt 590</t>
  </si>
  <si>
    <t>Howell Timothy H &amp; Alisa A</t>
  </si>
  <si>
    <t>Covic Phillip Sr &amp; Josephine M</t>
  </si>
  <si>
    <t>005-00000025-01</t>
  </si>
  <si>
    <t>Hershberger Larry (dec'd)</t>
  </si>
  <si>
    <t>Hershberger Sarah</t>
  </si>
  <si>
    <t>005-00000025-00</t>
  </si>
  <si>
    <t>Miller Daniel H</t>
  </si>
  <si>
    <t>005-00000025-05</t>
  </si>
  <si>
    <t>Hershberger Nelson L &amp; Merle L   JLRS</t>
  </si>
  <si>
    <t>Miller Daniel H &amp; Mary Ann   JLRS</t>
  </si>
  <si>
    <t>005-00000025-04</t>
  </si>
  <si>
    <t>006-00000029-00</t>
  </si>
  <si>
    <t>043-00003743-00</t>
  </si>
  <si>
    <t>in lt 1704</t>
  </si>
  <si>
    <t xml:space="preserve">Shepfer Tim L et al </t>
  </si>
  <si>
    <t xml:space="preserve">Williamson Wyatt C &amp; Almack </t>
  </si>
  <si>
    <t>012-00000279-00</t>
  </si>
  <si>
    <t>Egbert Charles A &amp; Cathleen</t>
  </si>
  <si>
    <t>Watts Anthony &amp; Matine M</t>
  </si>
  <si>
    <t>020-16101042-00</t>
  </si>
  <si>
    <t>020-00000389-00</t>
  </si>
  <si>
    <t>020-00000511-00</t>
  </si>
  <si>
    <t>020-00000109-00</t>
  </si>
  <si>
    <t>020-00000371-00</t>
  </si>
  <si>
    <t>020-00000373-00</t>
  </si>
  <si>
    <t>020-00000376-00</t>
  </si>
  <si>
    <t>020-00000372-00</t>
  </si>
  <si>
    <t>020-00000374-00</t>
  </si>
  <si>
    <t>020-00000375-00</t>
  </si>
  <si>
    <t>020-00000388-00</t>
  </si>
  <si>
    <t>020-00000382-00</t>
  </si>
  <si>
    <t>020-00000368-00</t>
  </si>
  <si>
    <t>020-16100054-00</t>
  </si>
  <si>
    <t>020-00000369-00</t>
  </si>
  <si>
    <t>020-00000370-00</t>
  </si>
  <si>
    <t>020-00000381-00</t>
  </si>
  <si>
    <t>020-00000623-00</t>
  </si>
  <si>
    <t>020-00001107-00</t>
  </si>
  <si>
    <t>020-00001048-00</t>
  </si>
  <si>
    <t>020-00000377-00</t>
  </si>
  <si>
    <t>in lt 474</t>
  </si>
  <si>
    <t>in lt 473</t>
  </si>
  <si>
    <t>Jones Metal Products Co</t>
  </si>
  <si>
    <t>Building 200 LLC</t>
  </si>
  <si>
    <t>017-00000489-00</t>
  </si>
  <si>
    <t>Arnold Allan &amp; Connie ttees</t>
  </si>
  <si>
    <t>Wright Jerry T &amp; Debra K</t>
  </si>
  <si>
    <t>042-00000345-00</t>
  </si>
  <si>
    <t>Barkman Aaron H</t>
  </si>
  <si>
    <t>E432</t>
  </si>
  <si>
    <t>040-00000065-06</t>
  </si>
  <si>
    <t>Hackney Glenville &amp; Lois</t>
  </si>
  <si>
    <t>Hackney Jay</t>
  </si>
  <si>
    <t xml:space="preserve">DLAN Enterprises LLC an Ohio Limited liability </t>
  </si>
  <si>
    <t>043-00003612-00</t>
  </si>
  <si>
    <t>in lt 882</t>
  </si>
  <si>
    <t xml:space="preserve">VanDyne Jerry E &amp; Benadette </t>
  </si>
  <si>
    <t>E433</t>
  </si>
  <si>
    <t>014-00000988-00</t>
  </si>
  <si>
    <t>014-00000990-00</t>
  </si>
  <si>
    <t>01400000296-00</t>
  </si>
  <si>
    <t>Schmid Sandra J decd</t>
  </si>
  <si>
    <t>Schmid Michael E und 1/4 int</t>
  </si>
  <si>
    <t>E434</t>
  </si>
  <si>
    <t>005-00000060-00</t>
  </si>
  <si>
    <t>005-00000059-00</t>
  </si>
  <si>
    <t xml:space="preserve">Helmick Zeke </t>
  </si>
  <si>
    <t xml:space="preserve">Helmick Zeke &amp; Susan </t>
  </si>
  <si>
    <t>008-00000306-00</t>
  </si>
  <si>
    <t>Hershberger Valentine A &amp; Sara M</t>
  </si>
  <si>
    <t>Miller Leroy R &amp; Diane N   JLRS</t>
  </si>
  <si>
    <t>008-00000559-00</t>
  </si>
  <si>
    <t>Miller Sara</t>
  </si>
  <si>
    <t>Troyer Henry J</t>
  </si>
  <si>
    <t>E435</t>
  </si>
  <si>
    <t>Online Advertising LLC</t>
  </si>
  <si>
    <t>Snader Matthew L &amp; Jeffrey Lynn</t>
  </si>
  <si>
    <t>lm</t>
  </si>
  <si>
    <t>Thomas J Joshua &amp; Mary E</t>
  </si>
  <si>
    <t>043-00000155-00</t>
  </si>
  <si>
    <t>in lt 136</t>
  </si>
  <si>
    <t xml:space="preserve">Long Larry L &amp; Patsy J </t>
  </si>
  <si>
    <t>Braxton Jaylob</t>
  </si>
  <si>
    <t>043-00003566-00</t>
  </si>
  <si>
    <t>043-00003567-00</t>
  </si>
  <si>
    <t>043-00003568-00</t>
  </si>
  <si>
    <t>043-00003569-00</t>
  </si>
  <si>
    <t>in lt 2389</t>
  </si>
  <si>
    <t>in lt 2390</t>
  </si>
  <si>
    <t>Stotler Janice</t>
  </si>
  <si>
    <t>Couts Shirley K</t>
  </si>
  <si>
    <t>E436</t>
  </si>
  <si>
    <t>043-00001186-00</t>
  </si>
  <si>
    <t>in lt 1723</t>
  </si>
  <si>
    <t>Garverick Gary L &amp; Betty L</t>
  </si>
  <si>
    <t>043-00000424-00</t>
  </si>
  <si>
    <t>pt out lt 167</t>
  </si>
  <si>
    <t>Parker Angie R</t>
  </si>
  <si>
    <t>Helbling Timothy A</t>
  </si>
  <si>
    <t>031-00000170-02</t>
  </si>
  <si>
    <t>Grimball Alice J</t>
  </si>
  <si>
    <t>ENDCO Properties LLC</t>
  </si>
  <si>
    <t>Lister Endsley Trust 1/4 int</t>
  </si>
  <si>
    <t>E437</t>
  </si>
  <si>
    <t>013-00001731-00</t>
  </si>
  <si>
    <t xml:space="preserve">Joyce E Eaton Family Trust </t>
  </si>
  <si>
    <t>Eaton David A &amp; Gregory A</t>
  </si>
  <si>
    <t>042-00000234-00</t>
  </si>
  <si>
    <t>Matarrese Anna G et al</t>
  </si>
  <si>
    <t>Matarrese Michele &amp; Dean</t>
  </si>
  <si>
    <t>031-00000216-14</t>
  </si>
  <si>
    <t>Withrow Roger L</t>
  </si>
  <si>
    <t xml:space="preserve">Miller Reuben </t>
  </si>
  <si>
    <t>042-00000612-00</t>
  </si>
  <si>
    <t xml:space="preserve">Wilkins John S et al </t>
  </si>
  <si>
    <t>Trailway Resources LLC</t>
  </si>
  <si>
    <t>043-00004079-00</t>
  </si>
  <si>
    <t>043-00003933-00</t>
  </si>
  <si>
    <t>043-00000120-00</t>
  </si>
  <si>
    <t>Jay West</t>
  </si>
  <si>
    <t>003-00000147-13</t>
  </si>
  <si>
    <t>003-00000141-15</t>
  </si>
  <si>
    <t>Saucier Edward Raoul et al</t>
  </si>
  <si>
    <t>Hall Larry L</t>
  </si>
  <si>
    <t>042-00000886-00</t>
  </si>
  <si>
    <t>Gress Jeffrey L &amp; Lisa M</t>
  </si>
  <si>
    <t>013-00000153-02</t>
  </si>
  <si>
    <t>Clark Jason P &amp; Katherine A</t>
  </si>
  <si>
    <t>Malott Christine E</t>
  </si>
  <si>
    <t>013-000016112-01</t>
  </si>
  <si>
    <t>013-00000485-00</t>
  </si>
  <si>
    <t>Stocker Carla K</t>
  </si>
  <si>
    <t>Swartz Robert A</t>
  </si>
  <si>
    <t>LM</t>
  </si>
  <si>
    <t>E438</t>
  </si>
  <si>
    <t>040-00000166-00</t>
  </si>
  <si>
    <t>Isreal Robby &amp; Sherry</t>
  </si>
  <si>
    <t>Federal National Mortgage Association</t>
  </si>
  <si>
    <t>043-000044431-00</t>
  </si>
  <si>
    <t>in lt 1804</t>
  </si>
  <si>
    <t>Wells Richard David</t>
  </si>
  <si>
    <t>Wiley Curtis D</t>
  </si>
  <si>
    <t>E439</t>
  </si>
  <si>
    <t>005-00000019-00</t>
  </si>
  <si>
    <t>005-00000537-07</t>
  </si>
  <si>
    <t>005-00000537-10</t>
  </si>
  <si>
    <t>Yoder Joseph A &amp; Katie A</t>
  </si>
  <si>
    <t>Yoder Katie A</t>
  </si>
  <si>
    <t>Hershberger leroy j &amp; Ina E</t>
  </si>
  <si>
    <t xml:space="preserve">Schlabach Daniel &amp; Ida </t>
  </si>
  <si>
    <t>025-00000016-00</t>
  </si>
  <si>
    <t>Martin Robert L &amp; Donna F</t>
  </si>
  <si>
    <t>Pepper Family Ltd</t>
  </si>
  <si>
    <t>004-00000402-05</t>
  </si>
  <si>
    <t>Jacobs Matthew Curtis</t>
  </si>
  <si>
    <t>Shetler Mervin P &amp; Karen</t>
  </si>
  <si>
    <t>E440</t>
  </si>
  <si>
    <t>013-00000053-01</t>
  </si>
  <si>
    <t>013-00000258-00</t>
  </si>
  <si>
    <t>013-00000258-03</t>
  </si>
  <si>
    <t>013-00000258-02</t>
  </si>
  <si>
    <t>FOSTER DALE E DECD</t>
  </si>
  <si>
    <t>FOSTER TROY E &amp; LANCE L</t>
  </si>
  <si>
    <t>E441</t>
  </si>
  <si>
    <t>043-0003491-00</t>
  </si>
  <si>
    <t>out lt 155</t>
  </si>
  <si>
    <t>Bible John L ,decd</t>
  </si>
  <si>
    <t xml:space="preserve">Bible William </t>
  </si>
  <si>
    <t>017-00001072-02</t>
  </si>
  <si>
    <t xml:space="preserve">Miller Jason M </t>
  </si>
  <si>
    <t>Schlabach Mike &amp; Betty</t>
  </si>
  <si>
    <t>E442</t>
  </si>
  <si>
    <t>in lt 1723 &amp; 1722</t>
  </si>
  <si>
    <t>Garverick Gary L AKAGary E</t>
  </si>
  <si>
    <t>Keefer Brent A</t>
  </si>
  <si>
    <t>E443</t>
  </si>
  <si>
    <t>Garverick Betty L</t>
  </si>
  <si>
    <t>E444</t>
  </si>
  <si>
    <t>Foster Barbara J ,decd</t>
  </si>
  <si>
    <t>Foster Troy E &amp; Lance L</t>
  </si>
  <si>
    <t>E445</t>
  </si>
  <si>
    <t>013-00000157-00</t>
  </si>
  <si>
    <t>010-00000011-01</t>
  </si>
  <si>
    <t>M&amp;B ASSETS LLC</t>
  </si>
  <si>
    <t>BRADFORD TIFFANY LEE</t>
  </si>
  <si>
    <t>ZIMMERMAN SUSAN Y DECD</t>
  </si>
  <si>
    <t>ZIMMERMAN KENNETH</t>
  </si>
  <si>
    <t>E446</t>
  </si>
  <si>
    <t>013-00001836-00</t>
  </si>
  <si>
    <t>APPIS SHIRLEY A</t>
  </si>
  <si>
    <t xml:space="preserve">SHIRLEY A APPIS IRREVOCABLE </t>
  </si>
  <si>
    <t>ROSENBERGER MATTHEW E ETAL</t>
  </si>
  <si>
    <t>038-00000587-00</t>
  </si>
  <si>
    <t xml:space="preserve">Hampton Shawn &amp; Laura </t>
  </si>
  <si>
    <t>Vickers Ricky L</t>
  </si>
  <si>
    <t>043-00002050-00</t>
  </si>
  <si>
    <t>in lt 57</t>
  </si>
  <si>
    <t>Reigle Brenda L et al</t>
  </si>
  <si>
    <t>Bayview Loan Servicing</t>
  </si>
  <si>
    <t>029-00000586-00</t>
  </si>
  <si>
    <t>in lt 21</t>
  </si>
  <si>
    <t>Cox Sherry G</t>
  </si>
  <si>
    <t>Citizens Bank NA fna et al</t>
  </si>
  <si>
    <t>E447</t>
  </si>
  <si>
    <t>035-1510002-02</t>
  </si>
  <si>
    <t>Coshocton County Commissioners</t>
  </si>
  <si>
    <t xml:space="preserve">Brd of Park Commissioners </t>
  </si>
  <si>
    <t>E448</t>
  </si>
  <si>
    <t>017-00000985-00</t>
  </si>
  <si>
    <t>Brd of Park Comm Park Dist</t>
  </si>
  <si>
    <t>Cosh Cnty Reg Airport Auth</t>
  </si>
  <si>
    <t>Rhoads Jonathan J</t>
  </si>
  <si>
    <t>McGowan Justin W</t>
  </si>
  <si>
    <t>014-00000622-04</t>
  </si>
  <si>
    <t xml:space="preserve">Fischer Gary L &amp; Michelle L </t>
  </si>
  <si>
    <t>E449</t>
  </si>
  <si>
    <t>044-00000167-08</t>
  </si>
  <si>
    <t>Roscoe Properties Ltd</t>
  </si>
  <si>
    <t>Peddicord Randall &amp; Joni TTEE</t>
  </si>
  <si>
    <t>029-00000578-00</t>
  </si>
  <si>
    <t>Fisher Joshua R</t>
  </si>
  <si>
    <t>Rominger Marion F &amp; Tracy J</t>
  </si>
  <si>
    <t>E450</t>
  </si>
  <si>
    <t>in lt 166</t>
  </si>
  <si>
    <t>in lt 167</t>
  </si>
  <si>
    <t>C Kenneth Finton Trust</t>
  </si>
  <si>
    <t>E451</t>
  </si>
  <si>
    <t>020-00000926-00</t>
  </si>
  <si>
    <t>in lt 1033</t>
  </si>
  <si>
    <t>Reveal Family Revocable Trust</t>
  </si>
  <si>
    <t xml:space="preserve">Reveal Craig A &amp; Cherie </t>
  </si>
  <si>
    <t>E452</t>
  </si>
  <si>
    <t>013-00000194-00</t>
  </si>
  <si>
    <t>013-00000195-00</t>
  </si>
  <si>
    <t>013-00001244-00</t>
  </si>
  <si>
    <t>Dickerson Stanley Decd</t>
  </si>
  <si>
    <t>Dickerson Shirley Jean</t>
  </si>
  <si>
    <t>042-00000393-00</t>
  </si>
  <si>
    <t>Sisterhen Joseph &amp; Margit</t>
  </si>
  <si>
    <t>Yoder David &amp; Dorothy</t>
  </si>
  <si>
    <t>026-00000229-02</t>
  </si>
  <si>
    <t>026-00000125-00</t>
  </si>
  <si>
    <t>Patterson Jerry A</t>
  </si>
  <si>
    <t>Carter David K &amp; Rhonda M</t>
  </si>
  <si>
    <t>043-00001425-00</t>
  </si>
  <si>
    <t>Smith Jordan E</t>
  </si>
  <si>
    <t>Crown Danielle N</t>
  </si>
  <si>
    <t>037-00000323-00</t>
  </si>
  <si>
    <t>Westfall Jeffrey T &amp; Mary L</t>
  </si>
  <si>
    <t>Guilliams Danita L</t>
  </si>
  <si>
    <t>018-00000929-00</t>
  </si>
  <si>
    <t>018-00000930-00</t>
  </si>
  <si>
    <t>018-00001245-00</t>
  </si>
  <si>
    <t>Siddle Tim E &amp; Misty</t>
  </si>
  <si>
    <t>Ridenbaugh Tori N</t>
  </si>
  <si>
    <t>E453</t>
  </si>
  <si>
    <t>026-00000815-02</t>
  </si>
  <si>
    <t>Campbell James E (Joseph Lee Campbell deceased)</t>
  </si>
  <si>
    <t>Campbell Sally Jo (extinguish LE for Joseph L Campbell)</t>
  </si>
  <si>
    <t>E454</t>
  </si>
  <si>
    <t>042-00000693-00</t>
  </si>
  <si>
    <t>042-00000802-02</t>
  </si>
  <si>
    <t>Moore Shaun decd</t>
  </si>
  <si>
    <t>Moore Roberta</t>
  </si>
  <si>
    <t>E455</t>
  </si>
  <si>
    <t>032-00000130-24</t>
  </si>
  <si>
    <t>032-00000130-16</t>
  </si>
  <si>
    <t>HOLMES ANNE M</t>
  </si>
  <si>
    <t>L.M. &amp; A.M.</t>
  </si>
  <si>
    <t>043-00003292-00</t>
  </si>
  <si>
    <t>043-00003398-00</t>
  </si>
  <si>
    <t>043-00003400-00</t>
  </si>
  <si>
    <t>043-00003399-00</t>
  </si>
  <si>
    <t>043-00004437-00</t>
  </si>
  <si>
    <t>Wahl Holidngs LLC</t>
  </si>
  <si>
    <t>ATD Lawn Care &amp; Snow Removal, LLC</t>
  </si>
  <si>
    <t>MOREFIELD LEVON R &amp; AMANDA N</t>
  </si>
  <si>
    <t>002-00000179-00</t>
  </si>
  <si>
    <t xml:space="preserve">Domer Dalton I &amp; Nancy </t>
  </si>
  <si>
    <t>Goedel Dakota M &amp; Eric D</t>
  </si>
  <si>
    <t>041-00000002-16</t>
  </si>
  <si>
    <t>Rothenstine Raymond &amp; Brittni</t>
  </si>
  <si>
    <t xml:space="preserve">Durham Jordan </t>
  </si>
  <si>
    <t>The Porch Rev Trust uad Oct 15, 09 Porch Kent and Oborn, Kelly M Co-TTEE</t>
  </si>
  <si>
    <t>Phillips Shawn P &amp; Dalena L</t>
  </si>
  <si>
    <t>014-00000272-26</t>
  </si>
  <si>
    <t>014-00000272-09</t>
  </si>
  <si>
    <t xml:space="preserve">Schaefer William </t>
  </si>
  <si>
    <t>Patterson Colt &amp; Lyndsey</t>
  </si>
  <si>
    <t>E456</t>
  </si>
  <si>
    <t>002-00000354-00</t>
  </si>
  <si>
    <t>Schwab John F aka Schwab John</t>
  </si>
  <si>
    <t>Schwab Timothy Jonathon</t>
  </si>
  <si>
    <t>006-00000185-01</t>
  </si>
  <si>
    <t>Cucus Milan &amp; Holly/ Goerz Wanda M</t>
  </si>
  <si>
    <t>Goerz William Carl, JR</t>
  </si>
  <si>
    <t>014-00000105-00</t>
  </si>
  <si>
    <t>Kauffman David J &amp; Viola I</t>
  </si>
  <si>
    <t>Laugesen Blake &amp; Emily</t>
  </si>
  <si>
    <t>018-00001655-02</t>
  </si>
  <si>
    <t xml:space="preserve">Zimmerman Brian W &amp; Morgan </t>
  </si>
  <si>
    <t>Godri Richard &amp; Patricia</t>
  </si>
  <si>
    <t>E459</t>
  </si>
  <si>
    <t>043-00005448-00</t>
  </si>
  <si>
    <t>043-00006118-01</t>
  </si>
  <si>
    <t>043-15127015-00</t>
  </si>
  <si>
    <t>037-00000200-00</t>
  </si>
  <si>
    <t>043-00002111-00</t>
  </si>
  <si>
    <t>037-00000581-04</t>
  </si>
  <si>
    <t>037-00000580-00</t>
  </si>
  <si>
    <t>043-00001836-00</t>
  </si>
  <si>
    <t>043-00001042-00</t>
  </si>
  <si>
    <t>043-00001043-00</t>
  </si>
  <si>
    <t>043-00002519-00</t>
  </si>
  <si>
    <t>Woodie Fern TTEE or Suc TTEE of Fern Woodie Fam Trust 11/3/97</t>
  </si>
  <si>
    <t>Payne Samuel C Suc TTEE or Suc TTEE of Fern Woodie Fam Trust 11/3/97</t>
  </si>
  <si>
    <t>038-00000074-00</t>
  </si>
  <si>
    <t>038-00000383-00</t>
  </si>
  <si>
    <t>038-00000642-00</t>
  </si>
  <si>
    <t>038-00000644-00</t>
  </si>
  <si>
    <t>038-00000645-00</t>
  </si>
  <si>
    <t>Donley Matthew &amp; Courtney</t>
  </si>
  <si>
    <t>Fitch Richard &amp; Taylor Mackenzie</t>
  </si>
  <si>
    <t>043-00001118-00</t>
  </si>
  <si>
    <t>in lt 789</t>
  </si>
  <si>
    <t xml:space="preserve">Dickenson Gregory L </t>
  </si>
  <si>
    <t>Ewald Sue Ann</t>
  </si>
  <si>
    <t>042-10200003-08</t>
  </si>
  <si>
    <t>Miller Daniel L</t>
  </si>
  <si>
    <t>042-10200003-05</t>
  </si>
  <si>
    <t>E457</t>
  </si>
  <si>
    <t>E458</t>
  </si>
  <si>
    <t xml:space="preserve">lt 8 </t>
  </si>
  <si>
    <t>Eberwine George TTEE</t>
  </si>
  <si>
    <t>Prairie West Ltd</t>
  </si>
  <si>
    <t>E460</t>
  </si>
  <si>
    <t>in lt 3433</t>
  </si>
  <si>
    <t>Roahrig James E Decd</t>
  </si>
  <si>
    <t>Roahrig Paul A et al</t>
  </si>
  <si>
    <t>013-00001915-13</t>
  </si>
  <si>
    <t>lt 11</t>
  </si>
  <si>
    <t>Brown H Jason &amp; Katherine</t>
  </si>
  <si>
    <t xml:space="preserve">Rice John E &amp; Stacie </t>
  </si>
  <si>
    <t>043-00001475-00</t>
  </si>
  <si>
    <t>out lt 147</t>
  </si>
  <si>
    <t>Lewis Christopher L &amp; Christine</t>
  </si>
  <si>
    <t>Miller Daniel &amp; Katieann</t>
  </si>
  <si>
    <t>021-00000151-08</t>
  </si>
  <si>
    <t>Maringer Properties LLC</t>
  </si>
  <si>
    <t xml:space="preserve">Gusky Steven &amp; Suk </t>
  </si>
  <si>
    <t>018-00000579-00</t>
  </si>
  <si>
    <t>018-00000579-33</t>
  </si>
  <si>
    <t>Gerrard Kimberly &amp; Jeffrey et al</t>
  </si>
  <si>
    <t>042-00001016-05</t>
  </si>
  <si>
    <t>042-00001016-01</t>
  </si>
  <si>
    <t>McKee Michael D</t>
  </si>
  <si>
    <t>Holpp Virgil</t>
  </si>
  <si>
    <t>E461</t>
  </si>
  <si>
    <t>041-0000073-00</t>
  </si>
  <si>
    <t>041-0000053-00</t>
  </si>
  <si>
    <t>041-0000054-00</t>
  </si>
  <si>
    <t>041-0000055-00</t>
  </si>
  <si>
    <t>Hatfield John D Decd</t>
  </si>
  <si>
    <t>Hatfield Carol J</t>
  </si>
  <si>
    <t>026-00000377-00</t>
  </si>
  <si>
    <t>026-00000377-04</t>
  </si>
  <si>
    <t>Coldwell Properties LLC</t>
  </si>
  <si>
    <t>Hagy Sorensen Natessa R</t>
  </si>
  <si>
    <t>017-00000563-00</t>
  </si>
  <si>
    <t>017-00000565-00</t>
  </si>
  <si>
    <t>in lt 23</t>
  </si>
  <si>
    <t>in lt 22</t>
  </si>
  <si>
    <t xml:space="preserve">Wisecarver David M &amp; Payden </t>
  </si>
  <si>
    <t>Hostetler Spencer &amp; Hocter Jensen</t>
  </si>
  <si>
    <t>043-00000765-00</t>
  </si>
  <si>
    <t>in lt 3033</t>
  </si>
  <si>
    <t>Clark Donna Sue Sue</t>
  </si>
  <si>
    <t>McKee Diana C</t>
  </si>
  <si>
    <t>031-00000184-06</t>
  </si>
  <si>
    <t>Yoder Alvin A &amp; Mather &amp; Yoder Lester A &amp; Leanna</t>
  </si>
  <si>
    <t>Gray Kathy Ann</t>
  </si>
  <si>
    <t>E462</t>
  </si>
  <si>
    <t>018-00000349-00</t>
  </si>
  <si>
    <t xml:space="preserve">Harper Carole </t>
  </si>
  <si>
    <t>Harper Tara S</t>
  </si>
  <si>
    <t>021-00000089-00</t>
  </si>
  <si>
    <t>Eckelberry Dana R</t>
  </si>
  <si>
    <t>Fogle Gordon L &amp; Joyce A</t>
  </si>
  <si>
    <t>E463</t>
  </si>
  <si>
    <t>029-00000108-00</t>
  </si>
  <si>
    <t>029-00000151-00</t>
  </si>
  <si>
    <t>029-00000152-00</t>
  </si>
  <si>
    <t>029-00000153-00</t>
  </si>
  <si>
    <t>029-00000154-00</t>
  </si>
  <si>
    <t>029-00000157-00</t>
  </si>
  <si>
    <t>029-00000158-00</t>
  </si>
  <si>
    <t>029-00000159-00</t>
  </si>
  <si>
    <t>Hackenbrackt Gloria M Decd</t>
  </si>
  <si>
    <t>Hackenbrackt Thomas et al</t>
  </si>
  <si>
    <t>023-00000305-04</t>
  </si>
  <si>
    <t>Nisely John J &amp; Clara J</t>
  </si>
  <si>
    <t>Yoder Lovina A</t>
  </si>
  <si>
    <t>042-00000339-01</t>
  </si>
  <si>
    <t>Raber John J &amp; Erma M</t>
  </si>
  <si>
    <t>Yoder Erma M</t>
  </si>
  <si>
    <t>pt out lt 141</t>
  </si>
  <si>
    <t>Howell Patricia ,ttees Fern Woodie</t>
  </si>
  <si>
    <t>Sheldon William F &amp; Kathleen M</t>
  </si>
  <si>
    <t>038-00000065-05</t>
  </si>
  <si>
    <t xml:space="preserve">Cochran Jodi </t>
  </si>
  <si>
    <t xml:space="preserve">Aronhalt Shawn </t>
  </si>
  <si>
    <t>E464</t>
  </si>
  <si>
    <t>004-00000694-00</t>
  </si>
  <si>
    <t>004-00000964-05</t>
  </si>
  <si>
    <t>Harstine Janet E</t>
  </si>
  <si>
    <t>Bordenkircher Kendra &amp; Craig</t>
  </si>
  <si>
    <t>E465</t>
  </si>
  <si>
    <t>020-00000140-00</t>
  </si>
  <si>
    <t>020-00000141-00</t>
  </si>
  <si>
    <t>in lt 242</t>
  </si>
  <si>
    <t>in lt 243</t>
  </si>
  <si>
    <t xml:space="preserve">Hartstine Janet </t>
  </si>
  <si>
    <t>Harstine Kendra &amp; Robert</t>
  </si>
  <si>
    <t>in 3410</t>
  </si>
  <si>
    <t>Tilton Elijah &amp; Gina</t>
  </si>
  <si>
    <t>016-00000363-00</t>
  </si>
  <si>
    <t>in lt 147</t>
  </si>
  <si>
    <t>Myers David F</t>
  </si>
  <si>
    <t>Wells Fargo Bank Na TTEE</t>
  </si>
  <si>
    <t>E466</t>
  </si>
  <si>
    <t>032-00000241-03</t>
  </si>
  <si>
    <t>Davis Jeremy &amp; Kassidy</t>
  </si>
  <si>
    <t>Dunfee Rentals LLC</t>
  </si>
  <si>
    <t>E467</t>
  </si>
  <si>
    <t>018-00001655-01</t>
  </si>
  <si>
    <t>Zimmerman Ronald &amp; Zimmerman Brian &amp; Karadin Morgant</t>
  </si>
  <si>
    <t>Zimmerman Brian &amp; David &amp; Morgan</t>
  </si>
  <si>
    <t>013-00000375-00</t>
  </si>
  <si>
    <t>Johnson Gary B Decd</t>
  </si>
  <si>
    <t>Stevens Zachary C &amp; Janae L</t>
  </si>
  <si>
    <t xml:space="preserve">Meek Glady M </t>
  </si>
  <si>
    <t>020-00000053-00</t>
  </si>
  <si>
    <t>in lt 374</t>
  </si>
  <si>
    <t>Iceman Cody A</t>
  </si>
  <si>
    <t>Kirkpatrick Brady M</t>
  </si>
  <si>
    <t>040-00000024-08</t>
  </si>
  <si>
    <t>MILLER BRIAN P &amp; ERIN D</t>
  </si>
  <si>
    <t>HICKS KYLE J &amp; AMY R</t>
  </si>
  <si>
    <t>E468</t>
  </si>
  <si>
    <t>043-00001348-00</t>
  </si>
  <si>
    <t>pt in lt 1342</t>
  </si>
  <si>
    <t>Finton Kevin L et al</t>
  </si>
  <si>
    <t>3010/1190</t>
  </si>
  <si>
    <t>E469</t>
  </si>
  <si>
    <t>006-00000196-00</t>
  </si>
  <si>
    <t>Scott Kenneth W</t>
  </si>
  <si>
    <t>Scott Kenneth W &amp; Shelly N</t>
  </si>
  <si>
    <t>018-00000220-00</t>
  </si>
  <si>
    <t>Norman Mary Kay</t>
  </si>
  <si>
    <t>Siddle Timothy E &amp; Misty D</t>
  </si>
  <si>
    <t>Transfer Total</t>
  </si>
  <si>
    <t>E470</t>
  </si>
  <si>
    <t>E472</t>
  </si>
  <si>
    <t>027-00000285-00</t>
  </si>
  <si>
    <t>Susial Michael J</t>
  </si>
  <si>
    <t>Susial Michael J &amp; Kay E</t>
  </si>
  <si>
    <t>01-00000271-00</t>
  </si>
  <si>
    <t>FORCE GREGORY A DECD</t>
  </si>
  <si>
    <t>LINDEMAN PAMELA K ET AL</t>
  </si>
  <si>
    <t>042-00000358-05</t>
  </si>
  <si>
    <t>042-00000358-00</t>
  </si>
  <si>
    <t>TROYER ALBERT B 7 SARA SUE</t>
  </si>
  <si>
    <t xml:space="preserve">TROYER WAYNE R &amp; DIANA </t>
  </si>
  <si>
    <t>E471</t>
  </si>
  <si>
    <t>BARKMAN IVAN D</t>
  </si>
  <si>
    <t>SCHLABACH MIRIAM I</t>
  </si>
  <si>
    <t>009-00000026-00</t>
  </si>
  <si>
    <t>TROYER ELI N &amp; MIRIAM L</t>
  </si>
  <si>
    <t>009-00000026-01</t>
  </si>
  <si>
    <t>YODER HENRY E &amp; AMANDA I</t>
  </si>
  <si>
    <t>006-00000166-01</t>
  </si>
  <si>
    <t>Hinds Willliam C &amp; Charlotte L</t>
  </si>
  <si>
    <t>Hinds William C</t>
  </si>
  <si>
    <t>018-00001156-01</t>
  </si>
  <si>
    <t>018-00001155-00</t>
  </si>
  <si>
    <t xml:space="preserve">HUGHES MARY C </t>
  </si>
  <si>
    <t>SHARIER THOMAS J</t>
  </si>
  <si>
    <t>008-00000238-01</t>
  </si>
  <si>
    <t>YODER ROMAN A E &amp; MARY</t>
  </si>
  <si>
    <t>MILLER DAVID D &amp; ERMA R</t>
  </si>
  <si>
    <t>013-00001046-00</t>
  </si>
  <si>
    <t>WRIGHT RENARD C ET AL</t>
  </si>
  <si>
    <t>COMPTON MITCHELL</t>
  </si>
  <si>
    <t>E473</t>
  </si>
  <si>
    <t>IN LT 3210</t>
  </si>
  <si>
    <t>ARNOLD ALLAN D</t>
  </si>
  <si>
    <t xml:space="preserve">ALLAN D ARNOLD &amp; CONNIE E ARNOLD </t>
  </si>
  <si>
    <t>E474</t>
  </si>
  <si>
    <t>013-00001430-00</t>
  </si>
  <si>
    <t>OLINGER GREGORY DECD</t>
  </si>
  <si>
    <t>CANO TIFFANY ET AL</t>
  </si>
  <si>
    <t>043-00000135-00</t>
  </si>
  <si>
    <t>50x145</t>
  </si>
  <si>
    <t>50x142</t>
  </si>
  <si>
    <t>043-00000136-00</t>
  </si>
  <si>
    <t>043-00002511-00</t>
  </si>
  <si>
    <t>Magness Real Estate LLC</t>
  </si>
  <si>
    <t>KCD Real Estate LLC</t>
  </si>
  <si>
    <t>044-00000585-15</t>
  </si>
  <si>
    <t>PARRISH JAMES J &amp; APRIL E</t>
  </si>
  <si>
    <t>TURNER ERIC C &amp; APRIL A</t>
  </si>
  <si>
    <t>E475</t>
  </si>
  <si>
    <t>018-00001563-06</t>
  </si>
  <si>
    <t>Elliott Chad Levi</t>
  </si>
  <si>
    <t>Elliott Tarez Michelle</t>
  </si>
  <si>
    <t>E476</t>
  </si>
  <si>
    <t>024-00000138-00</t>
  </si>
  <si>
    <t>Schlabach Melvin J &amp; Linda J</t>
  </si>
  <si>
    <t>044-00000585-06</t>
  </si>
  <si>
    <t>Spitler Michael R</t>
  </si>
  <si>
    <t>Barringer Bart Stanley et al</t>
  </si>
  <si>
    <t>043-00001112-00</t>
  </si>
  <si>
    <t>043-00003370-00</t>
  </si>
  <si>
    <t>25 x 149.83</t>
  </si>
  <si>
    <t>Cutshall Michael E &amp; Lisa M</t>
  </si>
  <si>
    <t>Baker Kelly J &amp; Robert A</t>
  </si>
  <si>
    <t>Cusin Matthew D</t>
  </si>
  <si>
    <t>Hershberger Samuel A</t>
  </si>
  <si>
    <t>Bayview Loan Serviceing LLC</t>
  </si>
  <si>
    <t>Mizer Thomas R</t>
  </si>
  <si>
    <t>E477</t>
  </si>
  <si>
    <t>030-00000304-00</t>
  </si>
  <si>
    <t>030-00000304-01</t>
  </si>
  <si>
    <t>030-00000301-00</t>
  </si>
  <si>
    <t>County Line Concrete &amp; Supply Co</t>
  </si>
  <si>
    <t xml:space="preserve">Stocker Concret Co </t>
  </si>
  <si>
    <t>Miller Daniel R &amp; Katieann</t>
  </si>
  <si>
    <t>McNeely Samantha K</t>
  </si>
  <si>
    <t>043-00002658-00</t>
  </si>
  <si>
    <t>in lt 341</t>
  </si>
  <si>
    <t>BC &amp; C Rentals LLC</t>
  </si>
  <si>
    <t xml:space="preserve">Mad Mae Properties Coshocton </t>
  </si>
  <si>
    <t>042-00000529-00</t>
  </si>
  <si>
    <t xml:space="preserve">in lt 1 </t>
  </si>
  <si>
    <t>Roberson Lance M</t>
  </si>
  <si>
    <t>Stewardship Holdings LLC</t>
  </si>
  <si>
    <t>in lt 24</t>
  </si>
  <si>
    <t>Bryan William J &amp; Kathy V</t>
  </si>
  <si>
    <t>Eckelberry Dana &amp; Denise A</t>
  </si>
  <si>
    <t>Campbell James E &amp; Karen Keefer Diana J Campbell Sally Jo</t>
  </si>
  <si>
    <t>Miller Daniel H &amp; Rachel E</t>
  </si>
  <si>
    <t>Clutter Steven and Pamela L</t>
  </si>
  <si>
    <t>Nisley Raymond D &amp; Erma D</t>
  </si>
  <si>
    <t>E480</t>
  </si>
  <si>
    <t>006-00000224-00</t>
  </si>
  <si>
    <t>006-00000223-00</t>
  </si>
  <si>
    <t>005-00000037-00</t>
  </si>
  <si>
    <t>Wagers Richard LE</t>
  </si>
  <si>
    <t>Wagers Pauline</t>
  </si>
  <si>
    <t>E479</t>
  </si>
  <si>
    <t>E481</t>
  </si>
  <si>
    <t>Dickerson Shirley aka Shirley Jean Dickerson</t>
  </si>
  <si>
    <t>Dickerson Mitchell Alan and Schlegel Diane Lynn</t>
  </si>
  <si>
    <t>E483</t>
  </si>
  <si>
    <t>020-00000956-00</t>
  </si>
  <si>
    <t>020-00000957-00</t>
  </si>
  <si>
    <t>McPherson Donald W &amp; Carol J</t>
  </si>
  <si>
    <t>McPherson Donald W &amp; Carol J JLRS</t>
  </si>
  <si>
    <t>E484</t>
  </si>
  <si>
    <t>030-00000259-00</t>
  </si>
  <si>
    <t>Bliss Stacy L nak Stacy L Orr &amp; Timothy Orr</t>
  </si>
  <si>
    <t>Orr Stacy L</t>
  </si>
  <si>
    <t>E482</t>
  </si>
  <si>
    <t>Moore Marlin (F) &amp; Barbara (A)</t>
  </si>
  <si>
    <t>Moore Scott D, TTEE</t>
  </si>
  <si>
    <t>003-00000020-00</t>
  </si>
  <si>
    <t>Mounts Suzanne M</t>
  </si>
  <si>
    <t>Borden Richard L</t>
  </si>
  <si>
    <t>029-00000639-00</t>
  </si>
  <si>
    <t>029-00000644-00</t>
  </si>
  <si>
    <t>Coshocton J and J Rentals LLC</t>
  </si>
  <si>
    <t>020-00000451-00</t>
  </si>
  <si>
    <t>66x99</t>
  </si>
  <si>
    <t>Bower William L admin WWA of the estate of Forrest Keith Phillips</t>
  </si>
  <si>
    <t>Hostetler Ralph</t>
  </si>
  <si>
    <t>031-00000876-05</t>
  </si>
  <si>
    <t>Husk Steven R &amp; Diana R</t>
  </si>
  <si>
    <t>Anstaett Jeffrey &amp; Kristy</t>
  </si>
  <si>
    <t>020-00000737-00</t>
  </si>
  <si>
    <t>Triplett Tyler D</t>
  </si>
  <si>
    <t>Lemonade Properties LLC</t>
  </si>
  <si>
    <t>009-00000031-00</t>
  </si>
  <si>
    <t>Snyder Catherine G</t>
  </si>
  <si>
    <t>Snyder Paul A &amp; Catherine G  JLRS</t>
  </si>
  <si>
    <t>E485</t>
  </si>
  <si>
    <t>included in check with TRF E482</t>
  </si>
  <si>
    <t>006-00000177-01</t>
  </si>
  <si>
    <t>006-00000058-00</t>
  </si>
  <si>
    <t>006-00000019-00</t>
  </si>
  <si>
    <t>005-00000057-00</t>
  </si>
  <si>
    <t>025-00000024-00</t>
  </si>
  <si>
    <t>025-00000019-00</t>
  </si>
  <si>
    <t>025-00000021-00</t>
  </si>
  <si>
    <t>025-00000022-00</t>
  </si>
  <si>
    <t>025-00000023-00</t>
  </si>
  <si>
    <t>025-00000018-00</t>
  </si>
  <si>
    <t>025-00000020-00</t>
  </si>
  <si>
    <t>E486</t>
  </si>
  <si>
    <t>026-00000400-01</t>
  </si>
  <si>
    <t>026-00000400-02</t>
  </si>
  <si>
    <t>Cox Carole A</t>
  </si>
  <si>
    <t>Deckert Brian S &amp; Kevin C</t>
  </si>
  <si>
    <t>included in check with TRF E486</t>
  </si>
  <si>
    <t>032-00000351-01</t>
  </si>
  <si>
    <t>Prouty Andrew D &amp; Andrea M</t>
  </si>
  <si>
    <t>Hampton Shawn A</t>
  </si>
  <si>
    <t>013-00001036-01</t>
  </si>
  <si>
    <t>013-00001036.03</t>
  </si>
  <si>
    <t>Coffman Jonathan &amp; Druscilla</t>
  </si>
  <si>
    <t>clapper Virgil</t>
  </si>
  <si>
    <t>E478</t>
  </si>
  <si>
    <t>E488</t>
  </si>
  <si>
    <t>014-00000622-01</t>
  </si>
  <si>
    <t xml:space="preserve">Sampsel William &amp; Sharon </t>
  </si>
  <si>
    <t>Sampsel William K &amp; Sharon K</t>
  </si>
  <si>
    <t>017-00000390-10</t>
  </si>
  <si>
    <t xml:space="preserve">Cowdery Tabitha L </t>
  </si>
  <si>
    <t>Wallick Michael Ray</t>
  </si>
  <si>
    <t>035-00000780-00</t>
  </si>
  <si>
    <t>Rogers Leroy G &amp; Dixie  L</t>
  </si>
  <si>
    <t>Bohanan Delma L</t>
  </si>
  <si>
    <t>E489</t>
  </si>
  <si>
    <t>042-1020001-00</t>
  </si>
  <si>
    <t>042-1020003-04</t>
  </si>
  <si>
    <t>Board of Commissioners of coshocton county</t>
  </si>
  <si>
    <t>Board of TTEE for White Eyes Township</t>
  </si>
  <si>
    <t>No $$ Govt transfer</t>
  </si>
  <si>
    <t>017-00000012-00</t>
  </si>
  <si>
    <t>Arnold Cheryl D</t>
  </si>
  <si>
    <t>Honabarger Brian Keith</t>
  </si>
  <si>
    <t>E490</t>
  </si>
  <si>
    <t>029-17200260-01</t>
  </si>
  <si>
    <t xml:space="preserve">Dougherty R L </t>
  </si>
  <si>
    <t>Dougherty Lee</t>
  </si>
  <si>
    <t>043-00004456-00</t>
  </si>
  <si>
    <t xml:space="preserve">Waggoner Kimberly A </t>
  </si>
  <si>
    <t>Rager Thomas A</t>
  </si>
  <si>
    <t>032-00000305-09</t>
  </si>
  <si>
    <t>McClellan Shane &amp; Kimberlee</t>
  </si>
  <si>
    <t>Williams Randy</t>
  </si>
  <si>
    <t>Hackenbracht Thomas and Marie &amp; Divelbiss Donald and Julie</t>
  </si>
  <si>
    <t>Pulley Thomas</t>
  </si>
  <si>
    <t>in lt 602</t>
  </si>
  <si>
    <t>in lt 601</t>
  </si>
  <si>
    <t>in lt 600</t>
  </si>
  <si>
    <t>pt vac alley</t>
  </si>
  <si>
    <t>Pingle Judith E</t>
  </si>
  <si>
    <t>McWane</t>
  </si>
  <si>
    <t>008-00000148-03</t>
  </si>
  <si>
    <t>Miller Norman N &amp; Anna D</t>
  </si>
  <si>
    <t>The Center Ridge Parochial School</t>
  </si>
  <si>
    <t>E491</t>
  </si>
  <si>
    <t>036-00000008-00</t>
  </si>
  <si>
    <t>Welling Thomas M &amp; Susan A</t>
  </si>
  <si>
    <t>Welling Marcus S</t>
  </si>
  <si>
    <t>018-00000410-01</t>
  </si>
  <si>
    <t>Estate of William F Cognion Aka William Francis Cognion</t>
  </si>
  <si>
    <t>Hinds Matthew F &amp; Larry E</t>
  </si>
  <si>
    <t>031-00000262-03</t>
  </si>
  <si>
    <t>Leek Thomas Spencer Jr</t>
  </si>
  <si>
    <t>Leek Thomas Spencer Jr &amp; Tiffany Roe</t>
  </si>
  <si>
    <t>043-00004994-00</t>
  </si>
  <si>
    <t>043-00004995-01</t>
  </si>
  <si>
    <t>McKnight Nadine I</t>
  </si>
  <si>
    <t>Arnold Kent E &amp; Mary Ann</t>
  </si>
  <si>
    <t>E492</t>
  </si>
  <si>
    <t>Brown Katherine Decd</t>
  </si>
  <si>
    <t>Brown D Cordell</t>
  </si>
  <si>
    <t>E493</t>
  </si>
  <si>
    <t>043-00004836-00</t>
  </si>
  <si>
    <t>043-00004837-00</t>
  </si>
  <si>
    <t>Robinson Judith Ann Decd</t>
  </si>
  <si>
    <t>in lt 2779</t>
  </si>
  <si>
    <t>in lt 2780</t>
  </si>
  <si>
    <t xml:space="preserve">Robinson Russell Larry </t>
  </si>
  <si>
    <t>024-00000013-01</t>
  </si>
  <si>
    <t xml:space="preserve">Rylee Vansickle </t>
  </si>
  <si>
    <t>410 Holdings LLC</t>
  </si>
  <si>
    <t xml:space="preserve">Snyder Kathy M &amp; Lyle </t>
  </si>
  <si>
    <t>Crozier Tara and Brad R  Miller Kayla R</t>
  </si>
  <si>
    <t>044-00000111-00</t>
  </si>
  <si>
    <t>044-00000112-00</t>
  </si>
  <si>
    <t>Lanham Brodie T</t>
  </si>
  <si>
    <t>E495</t>
  </si>
  <si>
    <t>018-00000073-00</t>
  </si>
  <si>
    <t>Christian Freda H Decd</t>
  </si>
  <si>
    <t>Christian Jon M et al</t>
  </si>
  <si>
    <t>018-00000073/00</t>
  </si>
  <si>
    <t>Kyle Gregory J</t>
  </si>
  <si>
    <t>E496</t>
  </si>
  <si>
    <t>010-00000620-00</t>
  </si>
  <si>
    <t>100 x 514</t>
  </si>
  <si>
    <t>Schumaker Ronald E &amp; Roberta L</t>
  </si>
  <si>
    <t>Schumaker Shelly</t>
  </si>
  <si>
    <t>012-00000090-00</t>
  </si>
  <si>
    <t>60x163</t>
  </si>
  <si>
    <t>Lanning Marcie L</t>
  </si>
  <si>
    <t>E497</t>
  </si>
  <si>
    <t>020-00000554-00</t>
  </si>
  <si>
    <t>020-00000570-00</t>
  </si>
  <si>
    <t>020-00000550-00</t>
  </si>
  <si>
    <t>020-00000549-00</t>
  </si>
  <si>
    <t>020-00000594-00</t>
  </si>
  <si>
    <t>Lusk Ronald L &amp; Sandra L</t>
  </si>
  <si>
    <t>Lusk Ronald</t>
  </si>
  <si>
    <t>033-00000628-00</t>
  </si>
  <si>
    <t>Hershberger Arlyn A &amp; Carrie</t>
  </si>
  <si>
    <t>Schmucker Raymond D &amp; Millie</t>
  </si>
  <si>
    <t>US Bank NA TTEE</t>
  </si>
  <si>
    <t>Scheffer Daniel &amp; Amber</t>
  </si>
  <si>
    <t>012-00000201-00</t>
  </si>
  <si>
    <t>012-00000200-00</t>
  </si>
  <si>
    <t>Grason Properties LLC, Skelton James R &amp; Denell R</t>
  </si>
  <si>
    <t>E498</t>
  </si>
  <si>
    <t>042-00000436-04</t>
  </si>
  <si>
    <t xml:space="preserve">Hershberger Abraham N </t>
  </si>
  <si>
    <t>Hershberger Abraham N &amp; Tammy K</t>
  </si>
  <si>
    <t>Kleist Donna M Trust</t>
  </si>
  <si>
    <t>Stamolis John D</t>
  </si>
  <si>
    <t>017-00000723-00</t>
  </si>
  <si>
    <t>in lt 20</t>
  </si>
  <si>
    <t>Miller William L</t>
  </si>
  <si>
    <t>Gale Melinda G</t>
  </si>
  <si>
    <t>008-00000274-16</t>
  </si>
  <si>
    <t>Stutzman Eli J et al</t>
  </si>
  <si>
    <t xml:space="preserve">Mast Joseph R et al </t>
  </si>
  <si>
    <t>E499</t>
  </si>
  <si>
    <t>018-00000169-00</t>
  </si>
  <si>
    <t>029-00000130-00</t>
  </si>
  <si>
    <t>Gilmore Richard V Sr Decd</t>
  </si>
  <si>
    <t>Gilmore Rosalie J</t>
  </si>
  <si>
    <t>1100/1150</t>
  </si>
  <si>
    <t>in lt 58</t>
  </si>
  <si>
    <t xml:space="preserve"> same</t>
  </si>
  <si>
    <t>Archer Charles A &amp; SaraH</t>
  </si>
  <si>
    <t>043-00005463-00</t>
  </si>
  <si>
    <t>in lt 3434</t>
  </si>
  <si>
    <t xml:space="preserve">Ratcliffe M Kevin </t>
  </si>
  <si>
    <t xml:space="preserve">Leigh Todd E &amp; Tammy S </t>
  </si>
  <si>
    <t xml:space="preserve">in lt 4 </t>
  </si>
  <si>
    <t xml:space="preserve">Schumaker Shelly </t>
  </si>
  <si>
    <t>E500</t>
  </si>
  <si>
    <t>013-00000372-00</t>
  </si>
  <si>
    <t>Johnson Leta K</t>
  </si>
  <si>
    <t>026-00000930-05</t>
  </si>
  <si>
    <t>Harman Bernice J</t>
  </si>
  <si>
    <t>Hershberger Joe D</t>
  </si>
  <si>
    <t>E501</t>
  </si>
  <si>
    <t>018-00000188-00</t>
  </si>
  <si>
    <t>Norman Loretta A aka Norman Loretta Alic</t>
  </si>
  <si>
    <t>Norman Loretta A &amp; Mizer Cindy L</t>
  </si>
  <si>
    <t>check combine ck #18164</t>
  </si>
  <si>
    <t>E502</t>
  </si>
  <si>
    <t>002-00000574-02</t>
  </si>
  <si>
    <t>Ault Linda S</t>
  </si>
  <si>
    <t>Carter Richard P</t>
  </si>
  <si>
    <t>E503</t>
  </si>
  <si>
    <t>E504</t>
  </si>
  <si>
    <t>002-00000574-00</t>
  </si>
  <si>
    <t>002-00000574-01</t>
  </si>
  <si>
    <t xml:space="preserve">Mast Ivan W &amp; Leona M </t>
  </si>
  <si>
    <t>Buckeye Homestead LTD</t>
  </si>
  <si>
    <t>Eric a Baker</t>
  </si>
  <si>
    <t>035-00000260-00</t>
  </si>
  <si>
    <t>in lt 394</t>
  </si>
  <si>
    <t>Thomas Darlene C Decd</t>
  </si>
  <si>
    <t>Townsend Sue L</t>
  </si>
  <si>
    <t>042-00000808-00</t>
  </si>
  <si>
    <t xml:space="preserve">McKee Cameron Michael </t>
  </si>
  <si>
    <t xml:space="preserve">Troyer Sylvanus J </t>
  </si>
  <si>
    <t>018-00001380-00</t>
  </si>
  <si>
    <t>018-00001705-00</t>
  </si>
  <si>
    <t>018-00001704-00</t>
  </si>
  <si>
    <t>Miller Alan M &amp; Vicki Irene</t>
  </si>
  <si>
    <t>Menapace Christopher &amp; Bridgette</t>
  </si>
  <si>
    <t>010-00000031-00</t>
  </si>
  <si>
    <t>010-00000032-00</t>
  </si>
  <si>
    <t>Lynch John W</t>
  </si>
  <si>
    <t>Treadway Everette C &amp; Heather</t>
  </si>
  <si>
    <t>018-00000072-00</t>
  </si>
  <si>
    <t>Yoder Conrad GT &amp; Martha H</t>
  </si>
  <si>
    <t>Raber Alvin E &amp; Ada E</t>
  </si>
  <si>
    <t>037-00000034-00</t>
  </si>
  <si>
    <t>Lauvray Lorain P Ellen V</t>
  </si>
  <si>
    <t>Yoder Raymond J &amp; Rudy R</t>
  </si>
  <si>
    <t>033-00000123-000</t>
  </si>
  <si>
    <t>Whitetail Acres LLC</t>
  </si>
  <si>
    <t>026-00000760-00</t>
  </si>
  <si>
    <t>Lancuski D Susan</t>
  </si>
  <si>
    <t>Hostetler Josiah D &amp; Traci M</t>
  </si>
  <si>
    <t>E505</t>
  </si>
  <si>
    <t>008-00000108-02</t>
  </si>
  <si>
    <t>008-00000301-00</t>
  </si>
  <si>
    <t>008-00000303-00</t>
  </si>
  <si>
    <t>YODER JACOB N DECD LE</t>
  </si>
  <si>
    <t xml:space="preserve">YODER RAYMOND   </t>
  </si>
  <si>
    <t>E506</t>
  </si>
  <si>
    <t>IN LT 811</t>
  </si>
  <si>
    <t>LAKEVIEW LOAN SERVICING</t>
  </si>
  <si>
    <t>SEC OF HOUSING &amp; URBAN DEVE</t>
  </si>
  <si>
    <t>012-00000051-00</t>
  </si>
  <si>
    <t>Wilden Renee A</t>
  </si>
  <si>
    <t>Matis Sherri D</t>
  </si>
  <si>
    <t>Troyer Henry &amp; Andy Raber</t>
  </si>
  <si>
    <t>Harman Ralph E</t>
  </si>
  <si>
    <t>in lts 75 &amp; 76</t>
  </si>
  <si>
    <t xml:space="preserve">Kennelly James  M admin </t>
  </si>
  <si>
    <t>Buker Robert E &amp; Deborah K</t>
  </si>
  <si>
    <t>029-00000656-00</t>
  </si>
  <si>
    <t>029-00000657-00</t>
  </si>
  <si>
    <t>029-00000658-00</t>
  </si>
  <si>
    <t>in lt 8</t>
  </si>
  <si>
    <t>in lt 6</t>
  </si>
  <si>
    <t>in lt 7</t>
  </si>
  <si>
    <t>Loomis Linn W &amp; Sandra K</t>
  </si>
  <si>
    <t xml:space="preserve">Loomis Sandra K TTEE </t>
  </si>
  <si>
    <t>035-00000169-00</t>
  </si>
  <si>
    <t>035-00000112-01</t>
  </si>
  <si>
    <t>Pettibone Frank L &amp; Teresa D</t>
  </si>
  <si>
    <t>Barnhart Mark E</t>
  </si>
  <si>
    <t>E508</t>
  </si>
  <si>
    <t>Davonne D Stingel</t>
  </si>
  <si>
    <t>Stingel Davone D et al</t>
  </si>
  <si>
    <t>E509</t>
  </si>
  <si>
    <t>031-00000121-00</t>
  </si>
  <si>
    <t>Thornberry Paulla Sue &amp; James Arthur</t>
  </si>
  <si>
    <t>Thornberry James Arthur</t>
  </si>
  <si>
    <t>E510</t>
  </si>
  <si>
    <t>013-00001051-00</t>
  </si>
  <si>
    <t>013-00001026-00</t>
  </si>
  <si>
    <t>Dolick Donald R &amp; Iona L</t>
  </si>
  <si>
    <t>Dolick Iona L</t>
  </si>
  <si>
    <t>035-00000122-00</t>
  </si>
  <si>
    <t>Hostetler Woodcraft LLC</t>
  </si>
  <si>
    <t>Raber Ervin A &amp; Evelyn Renee</t>
  </si>
  <si>
    <t>035-00000716-00</t>
  </si>
  <si>
    <t>035-00000717-00</t>
  </si>
  <si>
    <t>In Lot 212</t>
  </si>
  <si>
    <t>In Lot 213</t>
  </si>
  <si>
    <t>Harrah Kelly T &amp; Cindy L</t>
  </si>
  <si>
    <t>Kehl Robert L</t>
  </si>
  <si>
    <t>043-00005017-00</t>
  </si>
  <si>
    <t>Mathay Charles E &amp; Joan S</t>
  </si>
  <si>
    <t>Arron Mark Wayne &amp; Tina</t>
  </si>
  <si>
    <t>Waite Wayne A Jr &amp; Patricia</t>
  </si>
  <si>
    <t>Miller Robert C &amp; Sarah R  JLRS</t>
  </si>
  <si>
    <t>014-00001011-09</t>
  </si>
  <si>
    <t>E507</t>
  </si>
  <si>
    <t>042-00000345-03</t>
  </si>
  <si>
    <t>Barkman Henry A &amp; Ruth A   JLRS</t>
  </si>
  <si>
    <t>043-00005554-00</t>
  </si>
  <si>
    <t>Rinehart F Donald (Estate)</t>
  </si>
  <si>
    <t>France Timothy L &amp; Daphne M   JLRS</t>
  </si>
  <si>
    <t>035-00000825-00</t>
  </si>
  <si>
    <t>Dickerson Victor W</t>
  </si>
  <si>
    <t>E511</t>
  </si>
  <si>
    <t>043-00005486-00</t>
  </si>
  <si>
    <t>Boswell Gregory</t>
  </si>
  <si>
    <t>Wheeler Thomas W JR</t>
  </si>
  <si>
    <t>E512</t>
  </si>
  <si>
    <t>035-00000489-00</t>
  </si>
  <si>
    <t>50 x 120</t>
  </si>
  <si>
    <t>038-00000164-02</t>
  </si>
  <si>
    <t>Hochstetler Gerald D &amp; Veronica</t>
  </si>
  <si>
    <t>Shearn William  Jr et al</t>
  </si>
  <si>
    <t>043-00003009-00</t>
  </si>
  <si>
    <t>in lt 1669</t>
  </si>
  <si>
    <t>Wilson Kevin L &amp; Jessica L</t>
  </si>
  <si>
    <t xml:space="preserve">Hamilton Joseph W </t>
  </si>
  <si>
    <t>E513</t>
  </si>
  <si>
    <t>in lt 34</t>
  </si>
  <si>
    <t>E515</t>
  </si>
  <si>
    <t>043-00001105-00</t>
  </si>
  <si>
    <t>in lt 1650</t>
  </si>
  <si>
    <t>Barcus Carol A decd</t>
  </si>
  <si>
    <t>Barcus Charles D</t>
  </si>
  <si>
    <t>E516</t>
  </si>
  <si>
    <t>033-00000677-06</t>
  </si>
  <si>
    <t>033-00000677-07</t>
  </si>
  <si>
    <t>033-00000807-00</t>
  </si>
  <si>
    <t>033-00000849-00</t>
  </si>
  <si>
    <t>Helmuth Freda Yoder TTEE</t>
  </si>
  <si>
    <t>Legacy Cabin LLC</t>
  </si>
  <si>
    <t>020-00000901-00</t>
  </si>
  <si>
    <t>020-00000902-00</t>
  </si>
  <si>
    <t>Lorenz Richard K</t>
  </si>
  <si>
    <t>E514</t>
  </si>
  <si>
    <t>020-00000328-00</t>
  </si>
  <si>
    <t>020-00000327-00</t>
  </si>
  <si>
    <t>53.3 x 130</t>
  </si>
  <si>
    <t>49.5 x 19.6</t>
  </si>
  <si>
    <t>Parr John P (Estate)</t>
  </si>
  <si>
    <t>Parr Dennis, TTEE</t>
  </si>
  <si>
    <t>E517</t>
  </si>
  <si>
    <t>023-00000279-01</t>
  </si>
  <si>
    <t xml:space="preserve">MILLER FREEMAN </t>
  </si>
  <si>
    <t>FLEISHMAN MATTHEW &amp; AMY</t>
  </si>
  <si>
    <t>Yoder Conrad GT &amp; Margaret H</t>
  </si>
  <si>
    <t>Homco Holding LLC</t>
  </si>
  <si>
    <t>043-15127031-00</t>
  </si>
  <si>
    <t>Estate of Rebecca Stitler</t>
  </si>
  <si>
    <t>Parrish Lori L</t>
  </si>
  <si>
    <t>043-00001098-00</t>
  </si>
  <si>
    <t xml:space="preserve">Lauvray George Allen &amp; Belva </t>
  </si>
  <si>
    <t xml:space="preserve">Grewell Clifford &amp; Serena </t>
  </si>
  <si>
    <t>043-00000125-00</t>
  </si>
  <si>
    <t>in lt 492</t>
  </si>
  <si>
    <t>Ott Timothy B &amp; Teresa K</t>
  </si>
  <si>
    <t>021-00000081-00</t>
  </si>
  <si>
    <t>Tatten Winifred Decd</t>
  </si>
  <si>
    <t>Domer James E</t>
  </si>
  <si>
    <t>Frye Larry A</t>
  </si>
  <si>
    <t>040-00000041-09</t>
  </si>
  <si>
    <t>Pietrovwski Jennifer G</t>
  </si>
  <si>
    <t xml:space="preserve">Secoy Michael </t>
  </si>
  <si>
    <t>E518</t>
  </si>
  <si>
    <t>035-00000495-00</t>
  </si>
  <si>
    <t>lt 707</t>
  </si>
  <si>
    <t>Davis Rosa</t>
  </si>
  <si>
    <t>Skerness Edward G</t>
  </si>
  <si>
    <t>043-00004112-00</t>
  </si>
  <si>
    <t>Lowe Kendra J</t>
  </si>
  <si>
    <t>Williams Justin E</t>
  </si>
  <si>
    <t>016-00000180-00</t>
  </si>
  <si>
    <t>in lt 50</t>
  </si>
  <si>
    <t>Long Kenneth W &amp; Bondra</t>
  </si>
  <si>
    <t>West Charles H &amp; Tana L</t>
  </si>
  <si>
    <t>E519</t>
  </si>
  <si>
    <t>033-00000213-02</t>
  </si>
  <si>
    <t>033-00000213-03</t>
  </si>
  <si>
    <t>Cox Dennis C</t>
  </si>
  <si>
    <t>Dennis C Cox TTEE</t>
  </si>
  <si>
    <t>017-00001007-06</t>
  </si>
  <si>
    <t>Troyer Samuel E</t>
  </si>
  <si>
    <t>Kempf Henry E &amp; Susie   JLRS</t>
  </si>
  <si>
    <t>Cobb Jill et al</t>
  </si>
  <si>
    <t>Hershberger Mervin J &amp; Troyer Anna Lisa</t>
  </si>
  <si>
    <t>043-00004150-00</t>
  </si>
  <si>
    <t>in lt 2362</t>
  </si>
  <si>
    <t>C Michael Rettos et al</t>
  </si>
  <si>
    <t>Williams Tyler R</t>
  </si>
  <si>
    <t>E520</t>
  </si>
  <si>
    <t>042-00000982-00</t>
  </si>
  <si>
    <t>Osborne Freddie W &amp; Phyllis</t>
  </si>
  <si>
    <t>Osborne Steven W 1/3 int</t>
  </si>
  <si>
    <t>005-00000085-02</t>
  </si>
  <si>
    <t>Troyer Eddie W &amp; Ella I</t>
  </si>
  <si>
    <t xml:space="preserve">Miller Ryan </t>
  </si>
  <si>
    <t>E522</t>
  </si>
  <si>
    <t>043-00005206-00</t>
  </si>
  <si>
    <t>White Richard I</t>
  </si>
  <si>
    <t>White Bonnie L</t>
  </si>
  <si>
    <t>E523</t>
  </si>
  <si>
    <t>043-00003683-00</t>
  </si>
  <si>
    <t>White Richard I et al</t>
  </si>
  <si>
    <t>white Bonnie L &amp; VanDusen Misty M</t>
  </si>
  <si>
    <t>043-00000722-00</t>
  </si>
  <si>
    <t>in lt 820</t>
  </si>
  <si>
    <t>West Mark A &amp; Stephanie A</t>
  </si>
  <si>
    <t>Sharrock George M &amp; Emily N</t>
  </si>
  <si>
    <t>043-00001798-00</t>
  </si>
  <si>
    <t>in lt 1666</t>
  </si>
  <si>
    <t xml:space="preserve">Woodrum James R &amp; Michele </t>
  </si>
  <si>
    <t>014-00000482-00</t>
  </si>
  <si>
    <t>014-00000483-00</t>
  </si>
  <si>
    <t>014-00000484-00</t>
  </si>
  <si>
    <t>in lt 67</t>
  </si>
  <si>
    <t>in lt 68</t>
  </si>
  <si>
    <t>Grudier III Russell F</t>
  </si>
  <si>
    <t>Grudier Tiffany et al</t>
  </si>
  <si>
    <t>E524</t>
  </si>
  <si>
    <t>042-00000476-00</t>
  </si>
  <si>
    <t>Five Springs Farm Partnership</t>
  </si>
  <si>
    <t>Lowery Thomas M &amp; Lowery Nancy J</t>
  </si>
  <si>
    <t>010-00000177-00</t>
  </si>
  <si>
    <t>Murphy Justin S</t>
  </si>
  <si>
    <t>Zimmer Rann M &amp; Bookless Caitlyn</t>
  </si>
  <si>
    <t>017-00000331-02</t>
  </si>
  <si>
    <t>DREHER NATHANIEL &amp; AMY</t>
  </si>
  <si>
    <t>SHROYER DARREN R &amp; MARTY L</t>
  </si>
  <si>
    <t>043-00002369-00</t>
  </si>
  <si>
    <t>043-00002370-00</t>
  </si>
  <si>
    <t>in lt 1147</t>
  </si>
  <si>
    <t>in lt 1148</t>
  </si>
  <si>
    <t>Lyons James D &amp; Michele L</t>
  </si>
  <si>
    <t>Darr Richard B &amp; Darla M</t>
  </si>
  <si>
    <t>E521</t>
  </si>
  <si>
    <t>002-00000251-01</t>
  </si>
  <si>
    <t>002-00000250-01</t>
  </si>
  <si>
    <t xml:space="preserve">McVay David W &amp; Michelle </t>
  </si>
  <si>
    <t>Martin David N &amp; Bethany J</t>
  </si>
  <si>
    <t>Troyer Kevin J &amp; Susan K</t>
  </si>
  <si>
    <t>10/11/201</t>
  </si>
  <si>
    <t>Stutzman Leroy A &amp; Debra D</t>
  </si>
  <si>
    <t>042-00000055-00</t>
  </si>
  <si>
    <t>Yoder Conrad &amp; Margaret</t>
  </si>
  <si>
    <t xml:space="preserve">Schlabach Aaron D &amp; Ruth </t>
  </si>
  <si>
    <t>017-00001007-03</t>
  </si>
  <si>
    <t>Troyer Samuel e</t>
  </si>
  <si>
    <t>Yoder Marion R</t>
  </si>
  <si>
    <t>018-00000579-12</t>
  </si>
  <si>
    <t>018-00000579-13</t>
  </si>
  <si>
    <t>Brighten Charles &amp; Lois</t>
  </si>
  <si>
    <t xml:space="preserve">Strohl David </t>
  </si>
  <si>
    <t>029-00001045-03</t>
  </si>
  <si>
    <t>Ashkettle Russell L &amp; Kathleen A</t>
  </si>
  <si>
    <t>Meek Ronald A &amp; Gladys M</t>
  </si>
  <si>
    <t>029-00001041-00</t>
  </si>
  <si>
    <t>Bouscher Beverly A Darr</t>
  </si>
  <si>
    <t>029-00001045-04</t>
  </si>
  <si>
    <t>043-00000797-00</t>
  </si>
  <si>
    <t>Rettos Mark &amp; Connie</t>
  </si>
  <si>
    <t xml:space="preserve">Kerr Austin </t>
  </si>
  <si>
    <t>E525</t>
  </si>
  <si>
    <t>043-00006306-22</t>
  </si>
  <si>
    <t>043-00006306-17</t>
  </si>
  <si>
    <t>Simpson Carolyn R decd ttee</t>
  </si>
  <si>
    <t xml:space="preserve">Simpson Robert S TTEE </t>
  </si>
  <si>
    <t>017-00001217-00</t>
  </si>
  <si>
    <t>Markel Silas P &amp; Judy K</t>
  </si>
  <si>
    <t>E528</t>
  </si>
  <si>
    <t>E527</t>
  </si>
  <si>
    <t>043-00001431-00</t>
  </si>
  <si>
    <t xml:space="preserve">Mathias Jeffrey P &amp; Tamara </t>
  </si>
  <si>
    <t>Legacy Giving LLC</t>
  </si>
  <si>
    <t>020-00000713-00</t>
  </si>
  <si>
    <t>020-00000712-00</t>
  </si>
  <si>
    <t>Pt lt 1</t>
  </si>
  <si>
    <t>lt 2 &amp; 3</t>
  </si>
  <si>
    <t xml:space="preserve">Patterson Joshua &amp; Tabitha </t>
  </si>
  <si>
    <t>Hoffman Nathan J</t>
  </si>
  <si>
    <t>E526</t>
  </si>
  <si>
    <t>044-00000737-00</t>
  </si>
  <si>
    <t>Hawthorne Beverly Jean decd</t>
  </si>
  <si>
    <t>Pastor Pamela K</t>
  </si>
  <si>
    <t>Shaw Nicholas D &amp; Samantha</t>
  </si>
  <si>
    <t>022-00000021-00</t>
  </si>
  <si>
    <t>Refmed Limited</t>
  </si>
  <si>
    <t>Buchanan Garry H Jr</t>
  </si>
  <si>
    <t>E529</t>
  </si>
  <si>
    <t>043-00001458-00</t>
  </si>
  <si>
    <t>Fuller Ruth Ellen</t>
  </si>
  <si>
    <t>Fuller Bradley, Lynette and Michael</t>
  </si>
  <si>
    <t>044-00000585-00</t>
  </si>
  <si>
    <t>Belt Adam &amp; Duhamel Ashley L</t>
  </si>
  <si>
    <t>026-00000810-01</t>
  </si>
  <si>
    <t>Harmon Thomas e</t>
  </si>
  <si>
    <t xml:space="preserve">Barnhart Jay P &amp; Mindy </t>
  </si>
  <si>
    <t>013-00001506-00</t>
  </si>
  <si>
    <t>013-00001413-00</t>
  </si>
  <si>
    <t>013-00001508-00</t>
  </si>
  <si>
    <t>Shawneewood Ranch LTD</t>
  </si>
  <si>
    <t>TUG Properties LLC</t>
  </si>
  <si>
    <t>E530</t>
  </si>
  <si>
    <t>005-00000514-00</t>
  </si>
  <si>
    <t xml:space="preserve">Brodt Nancy J </t>
  </si>
  <si>
    <t>Amy L Shaw</t>
  </si>
  <si>
    <t>043-15105335-00</t>
  </si>
  <si>
    <t>Calvary Chapel Inc</t>
  </si>
  <si>
    <t>Set Free Community Church Inc</t>
  </si>
  <si>
    <t>E531</t>
  </si>
  <si>
    <t>018-00000414-00</t>
  </si>
  <si>
    <t>018-00000415-00</t>
  </si>
  <si>
    <t>Patterson Susan C</t>
  </si>
  <si>
    <t>Patterson Susan C TTEE of the Susan C Patterson Trust Agreement</t>
  </si>
  <si>
    <t>E532</t>
  </si>
  <si>
    <t>029-00000035-00</t>
  </si>
  <si>
    <t>029-00000036-00</t>
  </si>
  <si>
    <t>029-00001318-00</t>
  </si>
  <si>
    <t>Beitzel Robert R 1/2 int</t>
  </si>
  <si>
    <t>Beitzel Ruth Ann</t>
  </si>
  <si>
    <t>042-00000179-00</t>
  </si>
  <si>
    <t>Wyler Annette M</t>
  </si>
  <si>
    <t>Haag Lukas &amp; Jana S</t>
  </si>
  <si>
    <t>008-00000099-00</t>
  </si>
  <si>
    <t>Demyan Mark &amp; Stephani</t>
  </si>
  <si>
    <t>Raber Susie R</t>
  </si>
  <si>
    <t>042-00000142-00</t>
  </si>
  <si>
    <t>042-00000460-01</t>
  </si>
  <si>
    <t>Hampton Jerry Dale decd</t>
  </si>
  <si>
    <t>Hampton Cheryl A</t>
  </si>
  <si>
    <t>043-00003325-00</t>
  </si>
  <si>
    <t>48x159</t>
  </si>
  <si>
    <t>Origin Bank</t>
  </si>
  <si>
    <t>020-00000753-00</t>
  </si>
  <si>
    <t>020-00000754-00</t>
  </si>
  <si>
    <t>Leach Larry L</t>
  </si>
  <si>
    <t>E533</t>
  </si>
  <si>
    <t>043-00001182-00</t>
  </si>
  <si>
    <t>In lt 1289</t>
  </si>
  <si>
    <t>Spinks Frank C decd</t>
  </si>
  <si>
    <t>Spinks Chad P</t>
  </si>
  <si>
    <t>E534</t>
  </si>
  <si>
    <t>037-00000326-00</t>
  </si>
  <si>
    <t>in lt 72</t>
  </si>
  <si>
    <t>Wright Stanley E &amp; Mary M</t>
  </si>
  <si>
    <t>Wright Robert E</t>
  </si>
  <si>
    <t>Carroll Angela Marie</t>
  </si>
  <si>
    <t>Miller Joyce E</t>
  </si>
  <si>
    <t>043-00003765-00</t>
  </si>
  <si>
    <t>043-00003766-00</t>
  </si>
  <si>
    <t>in lt 158</t>
  </si>
  <si>
    <t>Metz Real Estate LLC</t>
  </si>
  <si>
    <t xml:space="preserve">Victor L Allen </t>
  </si>
  <si>
    <t>E535</t>
  </si>
  <si>
    <t>043-00002608-00</t>
  </si>
  <si>
    <t xml:space="preserve">(Davis Verda Nadine) Davis Nicholas et al  </t>
  </si>
  <si>
    <t>Davis Nicholas, Gordon, Donald R and Lapp Cindy Lou</t>
  </si>
  <si>
    <t>043-00001608-00</t>
  </si>
  <si>
    <t>in lt 1391</t>
  </si>
  <si>
    <t>Graham Kelly L et al</t>
  </si>
  <si>
    <t xml:space="preserve">Cass Gina Marie </t>
  </si>
  <si>
    <t>043-00000887-02</t>
  </si>
  <si>
    <t>in lt 238</t>
  </si>
  <si>
    <t>Wunker Rebecca S</t>
  </si>
  <si>
    <t>043-00003472-00</t>
  </si>
  <si>
    <t>016-00000079-00</t>
  </si>
  <si>
    <t>016-00000069-02</t>
  </si>
  <si>
    <t>Taylor Doreen</t>
  </si>
  <si>
    <t>Walters Shawn A</t>
  </si>
  <si>
    <t>Hackenbracht Thomas et al</t>
  </si>
  <si>
    <t>Hackenbrach Thomas &amp; Marie E aka Marie A JLRS</t>
  </si>
  <si>
    <t>Hothem Charles E &amp; Marcia K  JLRS</t>
  </si>
  <si>
    <t>Miller Allen J</t>
  </si>
  <si>
    <t>Hendershot Ryan &amp; Megan</t>
  </si>
  <si>
    <t>eE536</t>
  </si>
  <si>
    <t>033-00000198-02</t>
  </si>
  <si>
    <t>033-00000377-00</t>
  </si>
  <si>
    <t>033-00000378-00</t>
  </si>
  <si>
    <t>Renwald Daniel C &amp; Suzanne L</t>
  </si>
  <si>
    <t>Renwald Andrew Amy E Marquit &amp; Nathan</t>
  </si>
  <si>
    <t>lt 33</t>
  </si>
  <si>
    <t>KJYCO LLC</t>
  </si>
  <si>
    <t xml:space="preserve">Smith Landon &amp; Racheal </t>
  </si>
  <si>
    <t>014-00000994-00</t>
  </si>
  <si>
    <t>Helmick Melissa &amp; Timothy TTEE</t>
  </si>
  <si>
    <t xml:space="preserve">Hagans Zachary Scott </t>
  </si>
  <si>
    <t>043-00001495-00</t>
  </si>
  <si>
    <t>48x175</t>
  </si>
  <si>
    <t>Blatt Cheryl G</t>
  </si>
  <si>
    <t>White Jennifer L fka Jennifer Watkins</t>
  </si>
  <si>
    <t>043-00005637-00</t>
  </si>
  <si>
    <t>043-00006207-00</t>
  </si>
  <si>
    <t>in lt 4255</t>
  </si>
  <si>
    <t>in lt 4311</t>
  </si>
  <si>
    <t>Dawson Trevor A &amp; Allison J</t>
  </si>
  <si>
    <t>Appis Shane T &amp; Emylee R</t>
  </si>
  <si>
    <t>E538</t>
  </si>
  <si>
    <t>020-00000701-00</t>
  </si>
  <si>
    <t>Dolick Donald R</t>
  </si>
  <si>
    <t>E537</t>
  </si>
  <si>
    <t>018-00000612-00</t>
  </si>
  <si>
    <t>018-00001290-00</t>
  </si>
  <si>
    <t>Kirker Raymond E decd</t>
  </si>
  <si>
    <t>Kirker Diana L</t>
  </si>
  <si>
    <t>E539</t>
  </si>
  <si>
    <t>003-00000120-01</t>
  </si>
  <si>
    <t>003-00000398-00</t>
  </si>
  <si>
    <t>in lt 9</t>
  </si>
  <si>
    <t>Duff Charles W decd</t>
  </si>
  <si>
    <t>Duff Ida L</t>
  </si>
  <si>
    <t>E540</t>
  </si>
  <si>
    <t>013-00000668-01</t>
  </si>
  <si>
    <t>013-00000666-02</t>
  </si>
  <si>
    <t>Robert D Reed decd</t>
  </si>
  <si>
    <t>Reed Mary R</t>
  </si>
  <si>
    <t>043-00002074-00</t>
  </si>
  <si>
    <t>043-00002073-00</t>
  </si>
  <si>
    <t>in lt 2508</t>
  </si>
  <si>
    <t>in lt 2507</t>
  </si>
  <si>
    <t xml:space="preserve">Spence Marc E &amp; Anna P </t>
  </si>
  <si>
    <t>043-00002307-00</t>
  </si>
  <si>
    <t>in lt 1451</t>
  </si>
  <si>
    <t xml:space="preserve">Brown Michael &amp; Aimee </t>
  </si>
  <si>
    <t>Broadwater Timothy &amp; Carol J</t>
  </si>
  <si>
    <t>018-00001457-15</t>
  </si>
  <si>
    <t>018-00001457-14</t>
  </si>
  <si>
    <t>lt 45</t>
  </si>
  <si>
    <t>lt 44</t>
  </si>
  <si>
    <t xml:space="preserve">Rogers Nanci E </t>
  </si>
  <si>
    <t>McVay David W &amp; Michelle J</t>
  </si>
  <si>
    <t>018-00000556-02</t>
  </si>
  <si>
    <t>Brickles Diana L</t>
  </si>
  <si>
    <t>E543</t>
  </si>
  <si>
    <t>043-00005515-00</t>
  </si>
  <si>
    <t>in lt 3546</t>
  </si>
  <si>
    <t xml:space="preserve">Gibson Irwin &amp; Josephine </t>
  </si>
  <si>
    <t>Connie Sue Bowers et al</t>
  </si>
  <si>
    <t>029-00001139-02</t>
  </si>
  <si>
    <t>Hoffman James H decd</t>
  </si>
  <si>
    <t>Rausch Robert F &amp; Patricia A</t>
  </si>
  <si>
    <t>029-00000154-05</t>
  </si>
  <si>
    <t>029-00000158-02</t>
  </si>
  <si>
    <t>029-00000154-01</t>
  </si>
  <si>
    <t>E541</t>
  </si>
  <si>
    <t>043-00002303-00</t>
  </si>
  <si>
    <t>48 x 196</t>
  </si>
  <si>
    <t>Forfeited- Wallace Sara a et al</t>
  </si>
  <si>
    <t>Henry James E Jr</t>
  </si>
  <si>
    <t>E542</t>
  </si>
  <si>
    <t>038-00000758-01</t>
  </si>
  <si>
    <t>Forfeited- Ross David &amp; Dayle K</t>
  </si>
  <si>
    <t>Hochstetler Mark D</t>
  </si>
  <si>
    <t>003-00000044-01</t>
  </si>
  <si>
    <t>Andrews Seth M &amp; Alexandra M</t>
  </si>
  <si>
    <t>Thompson Orva Kriss &amp; Treva</t>
  </si>
  <si>
    <t>E544</t>
  </si>
  <si>
    <t>023-00000328-06</t>
  </si>
  <si>
    <t>Hershberger Dwayne Lee</t>
  </si>
  <si>
    <t>Hershberger Dwayne Lee &amp; Ruth E</t>
  </si>
  <si>
    <t>002-00000241-11</t>
  </si>
  <si>
    <t>Yoder Emanuel &amp; Mary Ann</t>
  </si>
  <si>
    <t>Raber Ivan A &amp; Wilma Raber</t>
  </si>
  <si>
    <t>008-00000204-03</t>
  </si>
  <si>
    <t>Yoder David MC and Mary E</t>
  </si>
  <si>
    <t>Schlabach Wayne H &amp; Ruth Ann</t>
  </si>
  <si>
    <t>042-00000235-06</t>
  </si>
  <si>
    <t xml:space="preserve">Erb Melin </t>
  </si>
  <si>
    <t>Mast Jonas M &amp; Emma N</t>
  </si>
  <si>
    <t>Graber David &amp; Alma</t>
  </si>
  <si>
    <t>Graber Danny J</t>
  </si>
  <si>
    <t>E545</t>
  </si>
  <si>
    <t>043-00004963-00</t>
  </si>
  <si>
    <t>IN LT 3649</t>
  </si>
  <si>
    <t>BARCUS CAROL A DECD</t>
  </si>
  <si>
    <t>BARCUS CHARLES D JR</t>
  </si>
  <si>
    <t>043-00001809-00</t>
  </si>
  <si>
    <t>043-00001808-00</t>
  </si>
  <si>
    <t>in lt 2271</t>
  </si>
  <si>
    <t>in lt 2270</t>
  </si>
  <si>
    <t>Wright Ealgene</t>
  </si>
  <si>
    <t>Howell Ronald  L</t>
  </si>
  <si>
    <t xml:space="preserve">E546 </t>
  </si>
  <si>
    <t>029-00000934-00</t>
  </si>
  <si>
    <t>029-00000150.01</t>
  </si>
  <si>
    <t>029-00000934-04</t>
  </si>
  <si>
    <t>VESSELS THOMAS &amp; SHARON</t>
  </si>
  <si>
    <t>E547</t>
  </si>
  <si>
    <t>013-00001479-00</t>
  </si>
  <si>
    <t>013-00001478-00</t>
  </si>
  <si>
    <t>STINGEL DAVONNE DALE ET AL</t>
  </si>
  <si>
    <t>SHADY VALLEY FARM LLC</t>
  </si>
  <si>
    <t>E548</t>
  </si>
  <si>
    <t>042-00000265-00</t>
  </si>
  <si>
    <t>042-00000265-02</t>
  </si>
  <si>
    <t>McCoy Joseph &amp; Lois</t>
  </si>
  <si>
    <t>McCoy Joseph TTEE &amp; Lois TTEE</t>
  </si>
  <si>
    <t>043-00000528-00</t>
  </si>
  <si>
    <t>in lt 1273</t>
  </si>
  <si>
    <t>Sims Lu Ann</t>
  </si>
  <si>
    <t>E549</t>
  </si>
  <si>
    <t>in lt 5</t>
  </si>
  <si>
    <t>in lt 4</t>
  </si>
  <si>
    <t>Lawrence Jesse A &amp; Kristin N</t>
  </si>
  <si>
    <t>E550</t>
  </si>
  <si>
    <t>lt 36</t>
  </si>
  <si>
    <t>Lingo Bret B &amp; Miller Kimberly</t>
  </si>
  <si>
    <t>E551</t>
  </si>
  <si>
    <t>031-00000129-00</t>
  </si>
  <si>
    <t>HAINES RANDALL M &amp; RICHARD</t>
  </si>
  <si>
    <t>HAINES RANDALL M TTEE</t>
  </si>
  <si>
    <t>E552</t>
  </si>
  <si>
    <t>018-00000792-00</t>
  </si>
  <si>
    <t>020-00000853-00</t>
  </si>
  <si>
    <t>020-00000854-00</t>
  </si>
  <si>
    <t>IN LT 10</t>
  </si>
  <si>
    <t>IN LT 728</t>
  </si>
  <si>
    <t>IN LT 729</t>
  </si>
  <si>
    <t>BURKEY MICHAEL D DECE</t>
  </si>
  <si>
    <t>BURKEY ROXANN D</t>
  </si>
  <si>
    <t>016-00000089-00</t>
  </si>
  <si>
    <t>OLINGER PAMELA L ET AL</t>
  </si>
  <si>
    <t>ANDREWS SETH M &amp; ALEXANDRA</t>
  </si>
  <si>
    <t>013-00001915-21</t>
  </si>
  <si>
    <t xml:space="preserve">WILEY DAVID B &amp; PATRICIA </t>
  </si>
  <si>
    <t>SHEPLER JAY D &amp; ASHLEY M</t>
  </si>
  <si>
    <t>043-00004353-00</t>
  </si>
  <si>
    <t>SAVAGE JANA  TTEE ET AL</t>
  </si>
  <si>
    <t>LLORD MARILYN E</t>
  </si>
  <si>
    <t>US Bank NA TTEE for Manufactured Housing Contract</t>
  </si>
  <si>
    <t>Moore Barbara</t>
  </si>
  <si>
    <t>043-00006090-00</t>
  </si>
  <si>
    <t>THE HARTLEY CO</t>
  </si>
  <si>
    <t>CAMPBELL OIL CO</t>
  </si>
  <si>
    <t>043-00003446-00</t>
  </si>
  <si>
    <t>043-00003650-00</t>
  </si>
  <si>
    <t>IN LT 9</t>
  </si>
  <si>
    <t>THE YARD EXPANSION CORP</t>
  </si>
  <si>
    <t>RIVERSIDE LANDING ENTER LLC</t>
  </si>
  <si>
    <t>E553</t>
  </si>
  <si>
    <t>018-00001039-00</t>
  </si>
  <si>
    <t>IN LT 19</t>
  </si>
  <si>
    <t>ETCHELLS ELSIE M DECD</t>
  </si>
  <si>
    <t>IMPERIAL BLUE ANGEL LLC</t>
  </si>
  <si>
    <t>BRADFORD JEFFREY &amp; MICHELLE</t>
  </si>
  <si>
    <t>E554</t>
  </si>
  <si>
    <t>044-00000782-10</t>
  </si>
  <si>
    <t>LT 5215</t>
  </si>
  <si>
    <t>HILL FRANKLIN L &amp; LYNN C</t>
  </si>
  <si>
    <t>TIMOTHY J OLINGER TTEE</t>
  </si>
  <si>
    <t>E555</t>
  </si>
  <si>
    <t>043-00003390-00</t>
  </si>
  <si>
    <t>043-00002487-00</t>
  </si>
  <si>
    <t>043-00000226-00</t>
  </si>
  <si>
    <t>IN LT 638</t>
  </si>
  <si>
    <t>IN LT 239</t>
  </si>
  <si>
    <t>IN LT 637</t>
  </si>
  <si>
    <t>RICHCREEK ALBERT S &amp; LINDA L</t>
  </si>
  <si>
    <t>MILLER ASHLEY M ,TTEE</t>
  </si>
  <si>
    <t>E556</t>
  </si>
  <si>
    <t>017-00001112-00</t>
  </si>
  <si>
    <t>017-0000113-00</t>
  </si>
  <si>
    <t>LT 121</t>
  </si>
  <si>
    <t>LT 120</t>
  </si>
  <si>
    <t>HITTLE HARRY F JR &amp; CATHY J</t>
  </si>
  <si>
    <t>HITTLE BRADLEY A ,TTEE</t>
  </si>
  <si>
    <t>E557</t>
  </si>
  <si>
    <t>Rural Land Holding LLC</t>
  </si>
  <si>
    <t>043-00004557-02</t>
  </si>
  <si>
    <t>LFP2, LLC</t>
  </si>
  <si>
    <t>Danko Robert L &amp; Kayla M D</t>
  </si>
  <si>
    <t>010-00000708-02</t>
  </si>
  <si>
    <t>Barringer Bart S</t>
  </si>
  <si>
    <t>Allen Dustin</t>
  </si>
  <si>
    <t>014-00000897-00</t>
  </si>
  <si>
    <t>014-00000899-00</t>
  </si>
  <si>
    <t>Stutzman Aden A</t>
  </si>
  <si>
    <t>Miller Justin D &amp; Leah J</t>
  </si>
  <si>
    <t>002-00000191-01</t>
  </si>
  <si>
    <t>Boulet Douglas W &amp; Lynesha</t>
  </si>
  <si>
    <t>Hershberger Adam E &amp; Laura O</t>
  </si>
  <si>
    <t>E558</t>
  </si>
  <si>
    <t>033-00000037-01</t>
  </si>
  <si>
    <t>033-00000037-02</t>
  </si>
  <si>
    <t>Wesney Michael D</t>
  </si>
  <si>
    <t>Wesney Michael D &amp; Karen M</t>
  </si>
  <si>
    <t>E559</t>
  </si>
  <si>
    <t>029-000001325-01</t>
  </si>
  <si>
    <t>Everhart Christopher A &amp; Megan N</t>
  </si>
  <si>
    <t>E560</t>
  </si>
  <si>
    <t>003-00000195-00</t>
  </si>
  <si>
    <t>Hardman Jeffrey S Decd</t>
  </si>
  <si>
    <t xml:space="preserve">Hardman Thomas a </t>
  </si>
  <si>
    <t>031-00000184-09</t>
  </si>
  <si>
    <t>Raber Andrew H &amp; Susan J</t>
  </si>
  <si>
    <t>Mast Milo &amp; Ora A JL/RS</t>
  </si>
  <si>
    <t>E561</t>
  </si>
  <si>
    <t>038-00000434-02</t>
  </si>
  <si>
    <t>038-00000434-03</t>
  </si>
  <si>
    <t>minerals only</t>
  </si>
  <si>
    <t>forf Ross David et al</t>
  </si>
  <si>
    <t>BS4 Investments LLC</t>
  </si>
  <si>
    <t>E562</t>
  </si>
  <si>
    <t>038-00000435-01</t>
  </si>
  <si>
    <t>E563</t>
  </si>
  <si>
    <t>043-00001311-00</t>
  </si>
  <si>
    <t>043-00001312-00</t>
  </si>
  <si>
    <t>Out lt 142</t>
  </si>
  <si>
    <t>Out lt 177</t>
  </si>
  <si>
    <t>Sherman Roger Howard decd</t>
  </si>
  <si>
    <t>Sherman Roger P &amp; Anne C</t>
  </si>
  <si>
    <t>E564</t>
  </si>
  <si>
    <t>043-00005377-00</t>
  </si>
  <si>
    <t>100x127</t>
  </si>
  <si>
    <t>Blair John F &amp; Patricia A</t>
  </si>
  <si>
    <t>Blair Patricia A</t>
  </si>
  <si>
    <t>E565</t>
  </si>
  <si>
    <t>IN LT 3389</t>
  </si>
  <si>
    <t>IN LT 4664</t>
  </si>
  <si>
    <t>IN LT 4663</t>
  </si>
  <si>
    <t>IN LT 2606</t>
  </si>
  <si>
    <t>IN LT 352</t>
  </si>
  <si>
    <t>IN LT 4280 A</t>
  </si>
  <si>
    <t>PAYNE SAMUEL C TTEE</t>
  </si>
  <si>
    <t xml:space="preserve">PAYNE SAMUEL C </t>
  </si>
  <si>
    <t>3010 &amp; 1190</t>
  </si>
  <si>
    <t>013-00000396-00</t>
  </si>
  <si>
    <t>REYNOLDS TERRY L &amp; DENISE</t>
  </si>
  <si>
    <t xml:space="preserve">REYNOLDS DUSTIN &amp; JESSICA </t>
  </si>
  <si>
    <t>.50 CASH &amp; CHECK 95.52</t>
  </si>
  <si>
    <t>043-00004427-00</t>
  </si>
  <si>
    <t>043-00004428-00</t>
  </si>
  <si>
    <t>043-00004429-00</t>
  </si>
  <si>
    <t>IN LT 13 &amp; 32</t>
  </si>
  <si>
    <t>IN LT 32</t>
  </si>
  <si>
    <t>IN LT 31 &amp; 32</t>
  </si>
  <si>
    <t>043-00004430-00</t>
  </si>
  <si>
    <t>WELLS RICHARD D ET AL</t>
  </si>
  <si>
    <t>AB RENTALS INC</t>
  </si>
  <si>
    <t>IN LT 1164</t>
  </si>
  <si>
    <t xml:space="preserve">HOME LOAN SAVINGS </t>
  </si>
  <si>
    <t xml:space="preserve">BEAGLE OLON C &amp; APPIS JAMES </t>
  </si>
  <si>
    <t>IN LT 2621</t>
  </si>
  <si>
    <t>043-00000465-00</t>
  </si>
  <si>
    <t>52x200</t>
  </si>
  <si>
    <t>Jones Thomas W &amp; Deborah J</t>
  </si>
  <si>
    <t>Slaughter William D &amp; Mary Lynn</t>
  </si>
  <si>
    <t>check for $380.48 &amp; $.02</t>
  </si>
  <si>
    <t>004-00000868-00</t>
  </si>
  <si>
    <t>Bowers Luke</t>
  </si>
  <si>
    <t>Endsley Randall &amp; Tina L</t>
  </si>
  <si>
    <t>016-00000049-00</t>
  </si>
  <si>
    <t xml:space="preserve">HELMICK MELISSA &amp; TIMOTHY </t>
  </si>
  <si>
    <t>VILLAGE OF WARSAW</t>
  </si>
  <si>
    <t>035-00000803-00</t>
  </si>
  <si>
    <t>40x334</t>
  </si>
  <si>
    <t>035-00000804-00</t>
  </si>
  <si>
    <t>Walsh Michelle R</t>
  </si>
  <si>
    <t>Wilson Kevin &amp; Jessica</t>
  </si>
  <si>
    <t>043-00003572-00</t>
  </si>
  <si>
    <t>in lt 1635</t>
  </si>
  <si>
    <t>Watson Michael Todd</t>
  </si>
  <si>
    <t>Royal Devin M</t>
  </si>
  <si>
    <t>E568</t>
  </si>
  <si>
    <t>003-00000514-01</t>
  </si>
  <si>
    <t>003-00000514-02</t>
  </si>
  <si>
    <t>Helmick Nicole fka Gunn</t>
  </si>
  <si>
    <t>Helmick Ezra &amp; Nicole</t>
  </si>
  <si>
    <t>008-00000631-040</t>
  </si>
  <si>
    <t xml:space="preserve">Troyer Roy H &amp; Effie J </t>
  </si>
  <si>
    <t>Hershberger Andy L &amp; Susie S</t>
  </si>
  <si>
    <t>008-00000631-02</t>
  </si>
  <si>
    <t>Superfine Holdings LLC</t>
  </si>
  <si>
    <t>043-00005620-00</t>
  </si>
  <si>
    <t>in lt 4743</t>
  </si>
  <si>
    <t>Wilson Cory R &amp; Jeanie R</t>
  </si>
  <si>
    <t xml:space="preserve">Dryer Lemuel </t>
  </si>
  <si>
    <t>008-00000631-01</t>
  </si>
  <si>
    <t>008-00000631-03</t>
  </si>
  <si>
    <t>MND Land Holding LLC</t>
  </si>
  <si>
    <t>043-00002130-00</t>
  </si>
  <si>
    <t>25x77</t>
  </si>
  <si>
    <t>Newhouse Joseph</t>
  </si>
  <si>
    <t>Shaneyfelt Brad</t>
  </si>
  <si>
    <t>E569</t>
  </si>
  <si>
    <t>004-00000536-00</t>
  </si>
  <si>
    <t>IN LT 28</t>
  </si>
  <si>
    <t xml:space="preserve">Jay Shepler ttee </t>
  </si>
  <si>
    <t>020-00000099-00</t>
  </si>
  <si>
    <t>51.3x150</t>
  </si>
  <si>
    <t xml:space="preserve">Shannon Jamison P &amp; Shannon </t>
  </si>
  <si>
    <t xml:space="preserve">West Emily </t>
  </si>
  <si>
    <t>E571</t>
  </si>
  <si>
    <t>043-00000614-00</t>
  </si>
  <si>
    <t>53x137</t>
  </si>
  <si>
    <t xml:space="preserve">Willis Jill Y </t>
  </si>
  <si>
    <t>Stuckey Jacqueline</t>
  </si>
  <si>
    <t>E570</t>
  </si>
  <si>
    <t>041-00000441-10</t>
  </si>
  <si>
    <t>WOODHALL JOHN H DECD</t>
  </si>
  <si>
    <t xml:space="preserve">WOODHALL KATHLEEN </t>
  </si>
  <si>
    <t>E572</t>
  </si>
  <si>
    <t>023-00000006-00</t>
  </si>
  <si>
    <t>RED DOG HILL II LLC</t>
  </si>
  <si>
    <t>AMES ROGER W &amp; JEAN H</t>
  </si>
  <si>
    <t>EE LAND DEVEL LLC</t>
  </si>
  <si>
    <t>023-00000029-04</t>
  </si>
  <si>
    <t>023-00000004-00</t>
  </si>
  <si>
    <t>E573</t>
  </si>
  <si>
    <t>010-00000812-00</t>
  </si>
  <si>
    <t>AEP GEN RESOURCES INC</t>
  </si>
  <si>
    <t>AES OHIO GEN ET AL</t>
  </si>
  <si>
    <t>E574</t>
  </si>
  <si>
    <t>005-00000209-00</t>
  </si>
  <si>
    <t>Bacha Leonard J Sr &amp;Diana L</t>
  </si>
  <si>
    <t>The Bacha Family Irrevocable Trust</t>
  </si>
  <si>
    <t>031-00000157-00</t>
  </si>
  <si>
    <t>Kiser Charles D</t>
  </si>
  <si>
    <t>Tolliver Steven T</t>
  </si>
  <si>
    <t>E575</t>
  </si>
  <si>
    <t>041-00000262-00</t>
  </si>
  <si>
    <t>Secoy Michael N Secoy Cohl Garret</t>
  </si>
  <si>
    <t>Secoy Cohl Garrett</t>
  </si>
  <si>
    <t>Wilkins Brandon J &amp; Shannon</t>
  </si>
  <si>
    <t>RJX LLC &amp; Kurtis Moore</t>
  </si>
  <si>
    <t>E576</t>
  </si>
  <si>
    <t>029-00000980-00</t>
  </si>
  <si>
    <t>029-00001247-00</t>
  </si>
  <si>
    <t>NOLAN RICHARD &amp; LINDA</t>
  </si>
  <si>
    <t xml:space="preserve">NOLAN RICHARD &amp; LINDA </t>
  </si>
  <si>
    <t>E577</t>
  </si>
  <si>
    <t>002-00000094-09</t>
  </si>
  <si>
    <t>HONABARGER URSULA F</t>
  </si>
  <si>
    <t>COLLINS ANDREA D</t>
  </si>
  <si>
    <t>014-00000279-06</t>
  </si>
  <si>
    <t>Yoder Willis A &amp; Dora J</t>
  </si>
  <si>
    <t>Hershberger John Jr &amp; Nettie A    JLRS</t>
  </si>
  <si>
    <t>TKM Rentalss LLC</t>
  </si>
  <si>
    <t>E578</t>
  </si>
  <si>
    <t>002-00000094-05</t>
  </si>
  <si>
    <t>002-00000094-07</t>
  </si>
  <si>
    <t>002-00000094-08</t>
  </si>
  <si>
    <t>002-00000094-10</t>
  </si>
  <si>
    <t>WILSON STEPHANIE ETAL</t>
  </si>
  <si>
    <t>E579</t>
  </si>
  <si>
    <t>043-00002980-01</t>
  </si>
  <si>
    <t>043-00001140-00</t>
  </si>
  <si>
    <t>28.55X66</t>
  </si>
  <si>
    <t>45.9X180</t>
  </si>
  <si>
    <t>DOBSON THOMAS L DECD</t>
  </si>
  <si>
    <t>DOBSON KAREN J</t>
  </si>
  <si>
    <t>E580</t>
  </si>
  <si>
    <t>002-00000094-06</t>
  </si>
  <si>
    <t>Shaheen Michael F</t>
  </si>
  <si>
    <t xml:space="preserve">in lt 564 </t>
  </si>
  <si>
    <t>Home Loan Savings Bank</t>
  </si>
  <si>
    <t>Barrick M Catherine</t>
  </si>
  <si>
    <t>012-00000261-00</t>
  </si>
  <si>
    <t>in lt 13</t>
  </si>
  <si>
    <t>Osborn Charles &amp; Elizabeth</t>
  </si>
  <si>
    <t>Scott Tyler J</t>
  </si>
  <si>
    <t>E581</t>
  </si>
  <si>
    <t>043-00005730-00</t>
  </si>
  <si>
    <t>PETERSON HEIDI ANN</t>
  </si>
  <si>
    <t>PETERSON HEIDI ANN &amp; GREGORY</t>
  </si>
  <si>
    <t>042-00000886-01</t>
  </si>
  <si>
    <t>E582</t>
  </si>
  <si>
    <t>032-00000931-02</t>
  </si>
  <si>
    <t xml:space="preserve">BILLMAN PENNY </t>
  </si>
  <si>
    <t>BILLMAN STEVE W</t>
  </si>
  <si>
    <t>017-00001050-00</t>
  </si>
  <si>
    <t>017-00001052-00</t>
  </si>
  <si>
    <t>017-00000287-00</t>
  </si>
  <si>
    <t>Holmes Limestone Co</t>
  </si>
  <si>
    <t>Keene Farm CR 405 LLC</t>
  </si>
  <si>
    <t>E583</t>
  </si>
  <si>
    <t>008-00000002-06</t>
  </si>
  <si>
    <t>IANNIELLO BRENDA K TTEE</t>
  </si>
  <si>
    <t>BURR RYAN M &amp; ELIZABETH A</t>
  </si>
  <si>
    <t>E584</t>
  </si>
  <si>
    <t>013-00000333-00</t>
  </si>
  <si>
    <t>013-00000069-00</t>
  </si>
  <si>
    <t>043-00005455-00</t>
  </si>
  <si>
    <t>IN LT 3360</t>
  </si>
  <si>
    <t>TAYLOR L LIANA LIFE ESTATE</t>
  </si>
  <si>
    <t>THOMPSON LISA C</t>
  </si>
  <si>
    <t>1070/3010</t>
  </si>
  <si>
    <t>E566</t>
  </si>
  <si>
    <t>Simpson Robert TTEE</t>
  </si>
  <si>
    <t>Simpson Robert S</t>
  </si>
  <si>
    <t>E567</t>
  </si>
  <si>
    <t>Simpson Robert S TTEE</t>
  </si>
  <si>
    <t>E585</t>
  </si>
  <si>
    <t>043-00004107-00</t>
  </si>
  <si>
    <t>Masters Shane M</t>
  </si>
  <si>
    <t>Johnson Tiffany S</t>
  </si>
  <si>
    <t>002-00000241-09</t>
  </si>
  <si>
    <t>Duncan Judy</t>
  </si>
  <si>
    <t xml:space="preserve">Sterling Connie </t>
  </si>
  <si>
    <t>in lt 467</t>
  </si>
  <si>
    <t>in lt 468</t>
  </si>
  <si>
    <t>McCormick Hazel M Admin</t>
  </si>
  <si>
    <t>Gaston Robert A &amp; Melissa D</t>
  </si>
  <si>
    <t>008-00000220-01</t>
  </si>
  <si>
    <t>008-00000220-03</t>
  </si>
  <si>
    <t>Miller Wayne D</t>
  </si>
  <si>
    <t>Kempf Henry E &amp; Susie  JLRS</t>
  </si>
  <si>
    <t>E586</t>
  </si>
  <si>
    <t>031-00000105-01</t>
  </si>
  <si>
    <t>Myers Brian J, TTEE</t>
  </si>
  <si>
    <t>Schaefer Douglas B &amp; Karla E   JLRS</t>
  </si>
  <si>
    <t>E587</t>
  </si>
  <si>
    <t>035-00000695-00</t>
  </si>
  <si>
    <t>Rogers Leroy G &amp; Dixie L</t>
  </si>
  <si>
    <t>Philabaum Roger Lee &amp; Shane Leroy</t>
  </si>
  <si>
    <t>043-00000140-00</t>
  </si>
  <si>
    <t>in lt 696</t>
  </si>
  <si>
    <t>Farrell Lawrence W TTEE</t>
  </si>
  <si>
    <t>Detweiler Arther</t>
  </si>
  <si>
    <t>E588</t>
  </si>
  <si>
    <t>043-00005598-00</t>
  </si>
  <si>
    <t>in lt 4174</t>
  </si>
  <si>
    <t>Adams Gerald W decd</t>
  </si>
  <si>
    <t>Adams Edith M</t>
  </si>
  <si>
    <t>E589</t>
  </si>
  <si>
    <t>020-00000472-00</t>
  </si>
  <si>
    <t>in lt 436</t>
  </si>
  <si>
    <t>Crilow Brian J &amp; Gay D</t>
  </si>
  <si>
    <t>043-00004935-00</t>
  </si>
  <si>
    <t>043-00004936-00</t>
  </si>
  <si>
    <t>in lt 3009</t>
  </si>
  <si>
    <t>in lt 3010</t>
  </si>
  <si>
    <t>Olinger Chad R &amp; Lindsey L</t>
  </si>
  <si>
    <t>Darr Deborah L</t>
  </si>
  <si>
    <t>Miller Norman I</t>
  </si>
  <si>
    <t>check 972.40 + .10 in evelope</t>
  </si>
  <si>
    <t>E590</t>
  </si>
  <si>
    <t>013-00001096-00</t>
  </si>
  <si>
    <t>Peddicord Donna F</t>
  </si>
  <si>
    <t>Randall H Peddicord and Heather R LePage, Co-TTEE of the Route One Irr Trust dated Jan. 1 2019</t>
  </si>
  <si>
    <t>001-00000038-00</t>
  </si>
  <si>
    <t>Hartel Patrick &amp; Anne E TTEE</t>
  </si>
  <si>
    <t>Miller Benjamin L</t>
  </si>
  <si>
    <t>022-00000099-00</t>
  </si>
  <si>
    <t>022-00000098-00</t>
  </si>
  <si>
    <t>Meiser Catherine J</t>
  </si>
  <si>
    <t xml:space="preserve">Davis Calissa </t>
  </si>
  <si>
    <t>026-00000024-06</t>
  </si>
  <si>
    <t>Voltz Floyd</t>
  </si>
  <si>
    <t>McBroom Darren &amp; Jennifer Jo</t>
  </si>
  <si>
    <t>E591</t>
  </si>
  <si>
    <t>043-00000573-00</t>
  </si>
  <si>
    <t>IN LT 339</t>
  </si>
  <si>
    <t>BOWMAN LARRY K ,DECD</t>
  </si>
  <si>
    <t xml:space="preserve">METZ LINDA K EXEC </t>
  </si>
  <si>
    <t>043-00002468-00</t>
  </si>
  <si>
    <t>IN LT 1968</t>
  </si>
  <si>
    <t>LONG MARY H</t>
  </si>
  <si>
    <t>MCCURDY JAMIE E</t>
  </si>
  <si>
    <t>008-00000135-00</t>
  </si>
  <si>
    <t>008-00000134-00</t>
  </si>
  <si>
    <t>Miller Allen L &amp; Lucinda M</t>
  </si>
  <si>
    <t>043-00002952-00</t>
  </si>
  <si>
    <t>in lt 206</t>
  </si>
  <si>
    <t>Holdsworth Steven K &amp; Tammy D</t>
  </si>
  <si>
    <t>E592</t>
  </si>
  <si>
    <t>E593</t>
  </si>
  <si>
    <t>043-00003362-00</t>
  </si>
  <si>
    <t>McCloy Marjorie E</t>
  </si>
  <si>
    <t>Roahrig Robert E &amp; Kitty Jo LE Marjorie McCloy</t>
  </si>
  <si>
    <t>E594</t>
  </si>
  <si>
    <t>004-00000557-00</t>
  </si>
  <si>
    <t>004-00000287-01</t>
  </si>
  <si>
    <t>100 x 168.5</t>
  </si>
  <si>
    <t>Shrimplin Brad D</t>
  </si>
  <si>
    <t>Shrimplin Brad D &amp; Betsi Dawn  JLRS</t>
  </si>
  <si>
    <t>024-00000141-02</t>
  </si>
  <si>
    <t>Getchey Brett A</t>
  </si>
  <si>
    <t>Yoder Abe H</t>
  </si>
  <si>
    <t>016-00000356-00</t>
  </si>
  <si>
    <t xml:space="preserve">Stone Steven </t>
  </si>
  <si>
    <t>Lenart Amber N</t>
  </si>
  <si>
    <t>convey based on FMV</t>
  </si>
  <si>
    <t>006-00000231-00</t>
  </si>
  <si>
    <t>002-00000193-02</t>
  </si>
  <si>
    <t>Hershberger Family Acres LTD</t>
  </si>
  <si>
    <t>Troyer Wayne A &amp; Erica J   JLRS</t>
  </si>
  <si>
    <t>043-00001947-00</t>
  </si>
  <si>
    <t xml:space="preserve">Fleming Eron </t>
  </si>
  <si>
    <t>Crown Michael D</t>
  </si>
  <si>
    <t>013-00000031-00</t>
  </si>
  <si>
    <t>Ashcraft Robert &amp; Linda</t>
  </si>
  <si>
    <t>DePalma Teresa &amp; Nancy  JLRS</t>
  </si>
  <si>
    <t>Miller Benjamin J</t>
  </si>
  <si>
    <t>033-00000071-02</t>
  </si>
  <si>
    <t>Hershberger Alexander A &amp; Erma P</t>
  </si>
  <si>
    <t xml:space="preserve">Hershberger William </t>
  </si>
  <si>
    <t>010-00000066-00</t>
  </si>
  <si>
    <t>Ramey James H</t>
  </si>
  <si>
    <t>Eustache Chris, Chaunce Mark, Thompson Mike</t>
  </si>
  <si>
    <t>009-00000194-00</t>
  </si>
  <si>
    <t xml:space="preserve">Miller Monroe A &amp; Iva </t>
  </si>
  <si>
    <t>043-00004875-00</t>
  </si>
  <si>
    <t>Bair Aime K</t>
  </si>
  <si>
    <t>Kraus Rhonda K</t>
  </si>
  <si>
    <t>008-00000611-05</t>
  </si>
  <si>
    <t>Everhart Amy &amp; Booth Roderick E II</t>
  </si>
  <si>
    <t>018-00000389-02</t>
  </si>
  <si>
    <t>018-00000389-08</t>
  </si>
  <si>
    <t>Darr Deborah L TTEE</t>
  </si>
  <si>
    <t>Wallenburger Ronald O &amp; Ruthie</t>
  </si>
  <si>
    <t>017-00000906-01</t>
  </si>
  <si>
    <t>Poland Sharon E</t>
  </si>
  <si>
    <t>Poland Jeff A &amp; Sharon A JLRS</t>
  </si>
  <si>
    <t>E596</t>
  </si>
  <si>
    <t>Sclabach Aaron &amp; Mary Ruth</t>
  </si>
  <si>
    <t>Schlabach Aaron D &amp; Mary Ruth</t>
  </si>
  <si>
    <t>1220/1100</t>
  </si>
  <si>
    <t>E597</t>
  </si>
  <si>
    <t>042-00000480-00</t>
  </si>
  <si>
    <t>Dilly David S</t>
  </si>
  <si>
    <t>044-00000721-00</t>
  </si>
  <si>
    <t>044-00000715-00</t>
  </si>
  <si>
    <t>Derex Enterprises Inc</t>
  </si>
  <si>
    <t>DAKK LLC</t>
  </si>
  <si>
    <t>Keck William F TTEE</t>
  </si>
  <si>
    <t>E598</t>
  </si>
  <si>
    <t>020-00000479-00</t>
  </si>
  <si>
    <t>Crilow Kristen N &amp; Kyle G</t>
  </si>
  <si>
    <t>031-00000121-05</t>
  </si>
  <si>
    <t>031-00000121-06</t>
  </si>
  <si>
    <t>031-00000121-09</t>
  </si>
  <si>
    <t>Thornberry James Jr</t>
  </si>
  <si>
    <t xml:space="preserve">Collins Michael W &amp; Angelia </t>
  </si>
  <si>
    <t>E599</t>
  </si>
  <si>
    <t>Collins Michael W &amp; Angelia</t>
  </si>
  <si>
    <t>MWC &amp; ARC</t>
  </si>
  <si>
    <t>E600</t>
  </si>
  <si>
    <t>038-00000675-00</t>
  </si>
  <si>
    <t>Banks James H &amp; Diane A</t>
  </si>
  <si>
    <t>Banks Diane Anita</t>
  </si>
  <si>
    <t>004-00000480-00</t>
  </si>
  <si>
    <t>Daquila Richard R</t>
  </si>
  <si>
    <t>Weaver Elmer L</t>
  </si>
  <si>
    <t>043-00003543-00</t>
  </si>
  <si>
    <t>out lt 162</t>
  </si>
  <si>
    <t xml:space="preserve">Potts Charles L &amp; Charlotte </t>
  </si>
  <si>
    <t>RBHall Properties LLC</t>
  </si>
  <si>
    <t>E601</t>
  </si>
  <si>
    <t>013-00001350-00</t>
  </si>
  <si>
    <t>MITCHELL DANNY J DECD</t>
  </si>
  <si>
    <t>MITCHELL CATHERINE ELLEN</t>
  </si>
  <si>
    <t>E602</t>
  </si>
  <si>
    <t>013-00001349-00</t>
  </si>
  <si>
    <t>in lt 162</t>
  </si>
  <si>
    <t xml:space="preserve">Mast Mark &amp; Ina </t>
  </si>
  <si>
    <t xml:space="preserve">Cadwell John &amp; Rhonda </t>
  </si>
  <si>
    <t>E603</t>
  </si>
  <si>
    <t>043-00004180-00</t>
  </si>
  <si>
    <t>Cosh Cnty Brd of Comm</t>
  </si>
  <si>
    <t>no fee from the commissioners</t>
  </si>
  <si>
    <t>043-00001435-00</t>
  </si>
  <si>
    <t>043-00001436-00</t>
  </si>
  <si>
    <t>in lt 2403</t>
  </si>
  <si>
    <t>in lt 2404</t>
  </si>
  <si>
    <t>CLD MANAGEMENT LLC</t>
  </si>
  <si>
    <t>MYERS CRAIG &amp; DEBRA L</t>
  </si>
  <si>
    <t>029-00000961-00</t>
  </si>
  <si>
    <t>LT 22</t>
  </si>
  <si>
    <t>BELT ADAM D</t>
  </si>
  <si>
    <t>HAMMOND BRICE R</t>
  </si>
  <si>
    <t>043-00000395-00</t>
  </si>
  <si>
    <t>Smith Judy A</t>
  </si>
  <si>
    <t>029-00000150-02</t>
  </si>
  <si>
    <t>Moreland William E</t>
  </si>
  <si>
    <t>Warden Timothy L &amp; Tacy</t>
  </si>
  <si>
    <t>Mitchell Danny J Dcd</t>
  </si>
  <si>
    <t>Mitchell Catherine Ellen</t>
  </si>
  <si>
    <t>E604</t>
  </si>
  <si>
    <t>008-00000238-00</t>
  </si>
  <si>
    <t>008-00000240-00</t>
  </si>
  <si>
    <t>008-00000241-00</t>
  </si>
  <si>
    <t>STUTZMAN NOAH J DECD</t>
  </si>
  <si>
    <t>MILLER MARLIN A &amp; AMANDA</t>
  </si>
  <si>
    <t>E605</t>
  </si>
  <si>
    <t>008-00000238-04</t>
  </si>
  <si>
    <t xml:space="preserve">STUTZMAN AMANDA N </t>
  </si>
  <si>
    <t>009-00000097-00</t>
  </si>
  <si>
    <t>008-00000223-00</t>
  </si>
  <si>
    <t>MILLER LIZZIE L WTTA RABER</t>
  </si>
  <si>
    <t>MILLER OWEN &amp; ANNA D</t>
  </si>
  <si>
    <t>E606</t>
  </si>
  <si>
    <t>023-00000179-24</t>
  </si>
  <si>
    <t>YENHART HARRY L JR &amp; BARBARA</t>
  </si>
  <si>
    <t>MILLER DAVID R &amp; MANDY H</t>
  </si>
  <si>
    <t>E607</t>
  </si>
  <si>
    <t xml:space="preserve">MILLER DAVID R &amp; MANDY </t>
  </si>
  <si>
    <t xml:space="preserve">YENHART HARRY L &amp; BARBARA </t>
  </si>
  <si>
    <t>E608</t>
  </si>
  <si>
    <t>042-00000731-00</t>
  </si>
  <si>
    <t>042-00001018-01</t>
  </si>
  <si>
    <t>TROYER ROY R</t>
  </si>
  <si>
    <t xml:space="preserve">TROYER ROY R &amp; MALINDA </t>
  </si>
  <si>
    <t>013-00001042-03</t>
  </si>
  <si>
    <t>BOATMAN ROGER &amp; KRISTI</t>
  </si>
  <si>
    <t>MARTIN WILLIAM J JR</t>
  </si>
  <si>
    <t>E609</t>
  </si>
  <si>
    <t>031-00000080-01</t>
  </si>
  <si>
    <t>031-00000086-00</t>
  </si>
  <si>
    <t>031-00000240-00</t>
  </si>
  <si>
    <t>031-00000242-01</t>
  </si>
  <si>
    <t xml:space="preserve">DONAKER HAROLD </t>
  </si>
  <si>
    <t>DONAKER MARK J TTEE</t>
  </si>
  <si>
    <t>E611</t>
  </si>
  <si>
    <t>020-00000153-00</t>
  </si>
  <si>
    <t>Hardesty Tina M</t>
  </si>
  <si>
    <t>Lousha Chad and Tessa</t>
  </si>
  <si>
    <t>E610</t>
  </si>
  <si>
    <t>002-00000456-00</t>
  </si>
  <si>
    <t>NEISS PAUL L</t>
  </si>
  <si>
    <t>NEISS PAUL L &amp; CAROLE L CO TTEES</t>
  </si>
  <si>
    <t>E612</t>
  </si>
  <si>
    <t>035-00000737-00</t>
  </si>
  <si>
    <t>66x66</t>
  </si>
  <si>
    <t>035-00000738-00</t>
  </si>
  <si>
    <t xml:space="preserve">Saylor Rick L &amp; Denise E </t>
  </si>
  <si>
    <t>Saylor Rick</t>
  </si>
  <si>
    <t>023-00000213-00</t>
  </si>
  <si>
    <t xml:space="preserve">HERSHBERGER MERVIN </t>
  </si>
  <si>
    <t>MILLER MYRON &amp; MILLER NEAL</t>
  </si>
  <si>
    <t>E613</t>
  </si>
  <si>
    <t>043-00005270-00</t>
  </si>
  <si>
    <t>IN LT 3720</t>
  </si>
  <si>
    <t xml:space="preserve">KAISER DAIREL L &amp; CYNTHIA </t>
  </si>
  <si>
    <t>KAISER DAIREL L CYNTHIA CO TTEE</t>
  </si>
  <si>
    <t>024-00000032-01</t>
  </si>
  <si>
    <t>024-00000032-02</t>
  </si>
  <si>
    <t>Cool Phyllis D</t>
  </si>
  <si>
    <t>Schlabach Michael P</t>
  </si>
  <si>
    <t>E614</t>
  </si>
  <si>
    <t>Thompkins James Craig decd</t>
  </si>
  <si>
    <t>Thompkins Barbara decd</t>
  </si>
  <si>
    <t>E615</t>
  </si>
  <si>
    <t>017-00000624-00</t>
  </si>
  <si>
    <t>120x200</t>
  </si>
  <si>
    <t>Wright Terry A</t>
  </si>
  <si>
    <t>Wright Corbin</t>
  </si>
  <si>
    <t>043-00006331-00</t>
  </si>
  <si>
    <t>043-000006329-00</t>
  </si>
  <si>
    <t>Potts Charles L &amp; Charlotte E</t>
  </si>
  <si>
    <t>Pd with 2 cks $121 &amp; $24</t>
  </si>
  <si>
    <t xml:space="preserve">E616 </t>
  </si>
  <si>
    <t>013-00000038-00</t>
  </si>
  <si>
    <t>TAYLOR WILFORD E</t>
  </si>
  <si>
    <t>THOMPSON LISA C ,TTEE</t>
  </si>
  <si>
    <t>043-00000406-00</t>
  </si>
  <si>
    <t>043-00000405-00</t>
  </si>
  <si>
    <t>043-00000407-00</t>
  </si>
  <si>
    <t>IN LT 2678</t>
  </si>
  <si>
    <t>IN LT 2677</t>
  </si>
  <si>
    <t>IN LT 2679</t>
  </si>
  <si>
    <t>BAIR PRESTON JR ET AL</t>
  </si>
  <si>
    <t>LAMP LEVI A</t>
  </si>
  <si>
    <t>044-00000167-07</t>
  </si>
  <si>
    <t>Peddicord Joni Lee</t>
  </si>
  <si>
    <t>Olinger Chad R &amp; Lindsey L   JLRS</t>
  </si>
  <si>
    <t>013-00000510-21</t>
  </si>
  <si>
    <t>013-00000510-19</t>
  </si>
  <si>
    <t xml:space="preserve">Berry Bret &amp; Lisa </t>
  </si>
  <si>
    <t>Berry Bret &amp; Lisa   JLRS</t>
  </si>
  <si>
    <t>Carnes Leeann</t>
  </si>
  <si>
    <t>M&amp;B Assets LLC</t>
  </si>
  <si>
    <t>020-00000310-00</t>
  </si>
  <si>
    <t>Hill Gaylord 50% interest</t>
  </si>
  <si>
    <t>Hill Ina Lou 50% interest</t>
  </si>
  <si>
    <t>Kealiher Kyle L &amp; Hayes Michelle L</t>
  </si>
  <si>
    <t>Combine check with trf 947</t>
  </si>
  <si>
    <t>Combine check with trf 946</t>
  </si>
  <si>
    <t>E617</t>
  </si>
  <si>
    <t>E618</t>
  </si>
  <si>
    <t>027-00001085-02</t>
  </si>
  <si>
    <t>Howell Dana M</t>
  </si>
  <si>
    <t>Howell Family Trust</t>
  </si>
  <si>
    <t>E619</t>
  </si>
  <si>
    <t>013-000007630-01</t>
  </si>
  <si>
    <t>043-00003144-00</t>
  </si>
  <si>
    <t>013-00000763-00</t>
  </si>
  <si>
    <t>013-00001908-05</t>
  </si>
  <si>
    <t>013-00001907-00</t>
  </si>
  <si>
    <t>013-00000422-00</t>
  </si>
  <si>
    <t>044-00000750-00</t>
  </si>
  <si>
    <t>014-00000869-00</t>
  </si>
  <si>
    <t>Rice Greg J aka Gregory J &amp; Rice Jan M aka Jan Marie</t>
  </si>
  <si>
    <t>Jan Marie Rice Living Trust</t>
  </si>
  <si>
    <t>E620</t>
  </si>
  <si>
    <t>043-00001986-00</t>
  </si>
  <si>
    <t>Stout Carol 25% interest</t>
  </si>
  <si>
    <t>Stout Phillip W</t>
  </si>
  <si>
    <t>E621</t>
  </si>
  <si>
    <t>043-00004432-00</t>
  </si>
  <si>
    <t>80x86.6</t>
  </si>
  <si>
    <t>Wright James R</t>
  </si>
  <si>
    <t>Culllison Gloria &amp; Wright James a</t>
  </si>
  <si>
    <t>Waiting on $.50 recorder</t>
  </si>
  <si>
    <t>E622</t>
  </si>
  <si>
    <t>55x150</t>
  </si>
  <si>
    <t xml:space="preserve">May Sherry A </t>
  </si>
  <si>
    <t>Luke Troy L &amp; Lawrence S</t>
  </si>
  <si>
    <t>021-00000787-00</t>
  </si>
  <si>
    <t>Lauvray Steven James &amp; Lynn Ellen</t>
  </si>
  <si>
    <t>McCoy Jerry D &amp; Amanda J</t>
  </si>
  <si>
    <t>042-0000152-01</t>
  </si>
  <si>
    <t>Cox Philip G &amp; Rebecca A, TTEES</t>
  </si>
  <si>
    <t>Yoder Raymond H &amp; Lisa E  JLRS</t>
  </si>
  <si>
    <t>035-00000665-00</t>
  </si>
  <si>
    <t>Dillon Chad Everette</t>
  </si>
  <si>
    <t>Dillon Nancy L,  TTEE</t>
  </si>
  <si>
    <t>Cox Philip &amp; Rebecca A, TTEES</t>
  </si>
  <si>
    <t>Yoder Michael R</t>
  </si>
  <si>
    <t>E623</t>
  </si>
  <si>
    <t>Clay McCoy, TTEE</t>
  </si>
  <si>
    <t>McCoy Ann, TTEE</t>
  </si>
  <si>
    <t>E624</t>
  </si>
  <si>
    <t>NOLAN LINDA J DECD</t>
  </si>
  <si>
    <t xml:space="preserve">NOLAN RICHARD S </t>
  </si>
  <si>
    <t>020-00000186-00</t>
  </si>
  <si>
    <t>In lt 358</t>
  </si>
  <si>
    <t>Kjayco LLC</t>
  </si>
  <si>
    <t>Hill Terry L</t>
  </si>
  <si>
    <t>E629</t>
  </si>
  <si>
    <t>00400000496-00</t>
  </si>
  <si>
    <t>DUDA FRANKLIN ET AL</t>
  </si>
  <si>
    <t>COOK JENNIFER ANN ET ALL</t>
  </si>
  <si>
    <t>017-00001208-00</t>
  </si>
  <si>
    <t>EVERHART BARBARA EXEC</t>
  </si>
  <si>
    <t>LOWE KENDRA J</t>
  </si>
  <si>
    <t>IN LT 3522</t>
  </si>
  <si>
    <t>WHEELER THOMAS W JR</t>
  </si>
  <si>
    <t>SEES RICHARD L &amp; JOYCE E</t>
  </si>
  <si>
    <t>032-00000134-01</t>
  </si>
  <si>
    <t>Oakes Jean A, TTEE</t>
  </si>
  <si>
    <t>Latham Family Recreational Trust</t>
  </si>
  <si>
    <t>E625</t>
  </si>
  <si>
    <t>Latham April D</t>
  </si>
  <si>
    <t>Latham Rodney &amp; Amy</t>
  </si>
  <si>
    <t>E626</t>
  </si>
  <si>
    <t>E627</t>
  </si>
  <si>
    <t>004-00000892-00</t>
  </si>
  <si>
    <t>004-00000348-00</t>
  </si>
  <si>
    <t>RANDLES DOUGLAS &amp; SANDRA</t>
  </si>
  <si>
    <t>RANDLES DOUGLAS TTEE</t>
  </si>
  <si>
    <t>E628</t>
  </si>
  <si>
    <t>004-00000343-00</t>
  </si>
  <si>
    <t>013-00000029-00</t>
  </si>
  <si>
    <t>ARONHALT NORMAN LINN</t>
  </si>
  <si>
    <t>JPMORGAN CHASE BANK NA</t>
  </si>
  <si>
    <t xml:space="preserve">ROUNDPOINT MTG SERV </t>
  </si>
  <si>
    <t xml:space="preserve">OLIVER NORMAN &amp; SANDRA </t>
  </si>
  <si>
    <t>043-00006561-00</t>
  </si>
  <si>
    <t>PT OUT LT 174</t>
  </si>
  <si>
    <t>COURTRIGHT ASHLEY E</t>
  </si>
  <si>
    <t>SAMPSEL CORY L</t>
  </si>
  <si>
    <t>044-00000585-04</t>
  </si>
  <si>
    <t>LT 5032</t>
  </si>
  <si>
    <t xml:space="preserve">SPITLER ROBERT E </t>
  </si>
  <si>
    <t xml:space="preserve">LINHAM STEPHEN V &amp; LINDA </t>
  </si>
  <si>
    <t>IN LT 1649</t>
  </si>
  <si>
    <t xml:space="preserve">STOUT PHILLIP W </t>
  </si>
  <si>
    <t>WATSON MICHAEL T</t>
  </si>
  <si>
    <t>009-00000245-01</t>
  </si>
  <si>
    <t>Miller Owen A &amp; Mary J</t>
  </si>
  <si>
    <t>Burkholder Aden E &amp; Ina O</t>
  </si>
  <si>
    <t>009-00000245-00</t>
  </si>
  <si>
    <t>Miller Rachel O</t>
  </si>
  <si>
    <t>Yoder David H</t>
  </si>
  <si>
    <t>009-00000244-00</t>
  </si>
  <si>
    <t>Troyer Emanuel A &amp; Betty</t>
  </si>
  <si>
    <t>013-00000429-00</t>
  </si>
  <si>
    <t>013-00001624-00</t>
  </si>
  <si>
    <t>LT 8</t>
  </si>
  <si>
    <t>KEHL DAVID A &amp; KIMBERLY</t>
  </si>
  <si>
    <t>STROHL</t>
  </si>
  <si>
    <t>017-00000786-00</t>
  </si>
  <si>
    <t>017-00000787-00</t>
  </si>
  <si>
    <t>IN LT 22</t>
  </si>
  <si>
    <t>IN LT 21</t>
  </si>
  <si>
    <t>SMITH TY W &amp; LISA M</t>
  </si>
  <si>
    <t>CROFT WESLEY A &amp; LISA A</t>
  </si>
  <si>
    <t>COLDWELL PROPERTIES LLC</t>
  </si>
  <si>
    <t>HOCHSTETLER JONAS R &amp; LAURA</t>
  </si>
  <si>
    <t>021-00000047-00</t>
  </si>
  <si>
    <t>021-00000048-00</t>
  </si>
  <si>
    <t>MYERS MARY ELLEN</t>
  </si>
  <si>
    <t>YODER JONAS M TTEE</t>
  </si>
  <si>
    <t>016-00000427-00</t>
  </si>
  <si>
    <t>DILLY MICHAEL &amp; SUSAN</t>
  </si>
  <si>
    <t>FISCHER PATRICIA A TTEE</t>
  </si>
  <si>
    <t>014-00000026-00</t>
  </si>
  <si>
    <t>014-00000373-02</t>
  </si>
  <si>
    <t xml:space="preserve">COOL PHYLLIS </t>
  </si>
  <si>
    <t>Myers Craig A &amp; Debra L</t>
  </si>
  <si>
    <t>E630</t>
  </si>
  <si>
    <t>E631</t>
  </si>
  <si>
    <t>Fuller Michael D et al</t>
  </si>
  <si>
    <t>Fuller Bradley J &amp; Cathy M</t>
  </si>
  <si>
    <t>027-00000048-00</t>
  </si>
  <si>
    <t>Zoumberakis Steve &amp; Angie</t>
  </si>
  <si>
    <t>Rainbow Woodlands LLC</t>
  </si>
  <si>
    <t>E633</t>
  </si>
  <si>
    <t>Dusen Misty</t>
  </si>
  <si>
    <t>E632</t>
  </si>
  <si>
    <t>043-00003419-00</t>
  </si>
  <si>
    <t>IN LT 997</t>
  </si>
  <si>
    <t>RINE HOWARD H DECD</t>
  </si>
  <si>
    <t>RANDY O RINE ET AL</t>
  </si>
  <si>
    <t>042-00000411-07</t>
  </si>
  <si>
    <t>Yoder Atlee N &amp; Alma M   JLRS</t>
  </si>
  <si>
    <t>002-00000209-00</t>
  </si>
  <si>
    <t xml:space="preserve">Guilliams R Beau &amp; Tracy </t>
  </si>
  <si>
    <t>Yoder Marvin R &amp; Edna/ Hostetler David D &amp; Mariettea   JLRS</t>
  </si>
  <si>
    <t>002-00000262-00</t>
  </si>
  <si>
    <t>BOULET DOUGLAS &amp; LYNESHA</t>
  </si>
  <si>
    <t>LAHNA GEORGE &amp; REGINA</t>
  </si>
  <si>
    <t>008-00000274-00</t>
  </si>
  <si>
    <t>Stutzman Eli J</t>
  </si>
  <si>
    <t>Stutzman Daniel E</t>
  </si>
  <si>
    <t>014-00000473-00</t>
  </si>
  <si>
    <t>014-00000465-00</t>
  </si>
  <si>
    <t>014-00000471-00</t>
  </si>
  <si>
    <t>014-00000466-00</t>
  </si>
  <si>
    <t>014-00000468-00</t>
  </si>
  <si>
    <t>014-00000474-00</t>
  </si>
  <si>
    <t>014-00000467-00</t>
  </si>
  <si>
    <t>014-00000475-00</t>
  </si>
  <si>
    <t>014-00000469-00</t>
  </si>
  <si>
    <t>014-00000476-00</t>
  </si>
  <si>
    <t>014-00000470-00</t>
  </si>
  <si>
    <t>014-00000472-00</t>
  </si>
  <si>
    <t>014-00000140-00</t>
  </si>
  <si>
    <t>lt 22</t>
  </si>
  <si>
    <t>lt 23</t>
  </si>
  <si>
    <t>lt 24</t>
  </si>
  <si>
    <t>lt 25</t>
  </si>
  <si>
    <t>lt 26</t>
  </si>
  <si>
    <t>lt 27</t>
  </si>
  <si>
    <t>lt 28</t>
  </si>
  <si>
    <t>lt 29</t>
  </si>
  <si>
    <t>lt 30</t>
  </si>
  <si>
    <t>lt 31</t>
  </si>
  <si>
    <t>lt 32</t>
  </si>
  <si>
    <t>Helmick Melissa &amp; Timothy ttee</t>
  </si>
  <si>
    <t xml:space="preserve">Phillabaum Terri &amp; Michael </t>
  </si>
  <si>
    <t>027-00001085-04</t>
  </si>
  <si>
    <t>Bachert Geoffrey L TTEE</t>
  </si>
  <si>
    <t>Plichta William F Jr</t>
  </si>
  <si>
    <t>E636</t>
  </si>
  <si>
    <t>004-00000374-00</t>
  </si>
  <si>
    <t>Schuler Wilmer Dean</t>
  </si>
  <si>
    <t>Hemming Cindy &amp; Gamertsfelder Kim</t>
  </si>
  <si>
    <t>E634</t>
  </si>
  <si>
    <t>043-00002260-00</t>
  </si>
  <si>
    <t>043-00000044-00</t>
  </si>
  <si>
    <t>49 x 150</t>
  </si>
  <si>
    <t>Allman Thomas R (dec'd)</t>
  </si>
  <si>
    <t>Allman Virgina A</t>
  </si>
  <si>
    <t>E635</t>
  </si>
  <si>
    <t>Allman Virginia A</t>
  </si>
  <si>
    <t>Allman Virgina A, TTEE</t>
  </si>
  <si>
    <t>E637</t>
  </si>
  <si>
    <t>043-00004250-00</t>
  </si>
  <si>
    <t>McCluggage Stephen L &amp; Suzanne E</t>
  </si>
  <si>
    <t>McCluggage Stephen L</t>
  </si>
  <si>
    <t>043-00000697-00</t>
  </si>
  <si>
    <t>Catrow Chery L</t>
  </si>
  <si>
    <t>Equity Trust Company</t>
  </si>
  <si>
    <t>E639</t>
  </si>
  <si>
    <t>043-00003087-00</t>
  </si>
  <si>
    <t>Daughriety Kenny W Sr</t>
  </si>
  <si>
    <t>Daughriety Kenny W Sr &amp; Pamela S JLRS</t>
  </si>
  <si>
    <t>015-00000039-00</t>
  </si>
  <si>
    <t>015-00000034-00</t>
  </si>
  <si>
    <t>Adams James &amp; Anita Colleen</t>
  </si>
  <si>
    <t>Williamson Laired D Jr &amp; Erica R</t>
  </si>
  <si>
    <t>003-00000358-02</t>
  </si>
  <si>
    <t>031-00000338-00</t>
  </si>
  <si>
    <t>Trull Frank D</t>
  </si>
  <si>
    <t>Miller Aaron &amp; Katie J</t>
  </si>
  <si>
    <t>004-00000891-02</t>
  </si>
  <si>
    <t>Randles Cynthia A</t>
  </si>
  <si>
    <t>Randles William T</t>
  </si>
  <si>
    <t>E640</t>
  </si>
  <si>
    <t>Wright Corbin LE Sarah A Hudson</t>
  </si>
  <si>
    <t>017-00000059-01</t>
  </si>
  <si>
    <t>Ankrum Brian T &amp; Lindy S</t>
  </si>
  <si>
    <t>Looney Chad M</t>
  </si>
  <si>
    <t>008-00000409-06</t>
  </si>
  <si>
    <t>Yoder Roy E &amp; Leanna J aka Leanna H</t>
  </si>
  <si>
    <t>Hershberger Marcus D &amp; Fannie H</t>
  </si>
  <si>
    <t>017-00000195-00</t>
  </si>
  <si>
    <t>Guinther Crystal aka Crystal M &amp; John T</t>
  </si>
  <si>
    <t>Guinter John T</t>
  </si>
  <si>
    <t>E641</t>
  </si>
  <si>
    <t>E642</t>
  </si>
  <si>
    <t>004-00000172-04</t>
  </si>
  <si>
    <t>004-00000172-01</t>
  </si>
  <si>
    <t>Hedrick Wendall</t>
  </si>
  <si>
    <t>Hedrick Wendell L &amp; Linda K</t>
  </si>
  <si>
    <t>E643</t>
  </si>
  <si>
    <t>016-00000184-00</t>
  </si>
  <si>
    <t>016-00000185-00</t>
  </si>
  <si>
    <t>Scholz Martha</t>
  </si>
  <si>
    <t>Scholz Emil Richard</t>
  </si>
  <si>
    <t>029-00000325-13</t>
  </si>
  <si>
    <t>Glowackie Richard E &amp; Kimberly A   JLRS</t>
  </si>
  <si>
    <t>029-00000521-00</t>
  </si>
  <si>
    <t>Wiandt Family LLC</t>
  </si>
  <si>
    <t>Baird Matthew D &amp; Lauralee   JLRS</t>
  </si>
  <si>
    <t>E644</t>
  </si>
  <si>
    <t>038-00000324-00</t>
  </si>
  <si>
    <t>039-00000067-01</t>
  </si>
  <si>
    <t>Diener Terry</t>
  </si>
  <si>
    <t>Diener Terry Revocable Trust Agrmt dated July 17, 2018</t>
  </si>
  <si>
    <t xml:space="preserve">same   </t>
  </si>
  <si>
    <t>E646</t>
  </si>
  <si>
    <t>043-00003519-00</t>
  </si>
  <si>
    <t>Norfleet Barbara Jean</t>
  </si>
  <si>
    <t>Martin Scott M</t>
  </si>
  <si>
    <t>006-00000110-00</t>
  </si>
  <si>
    <t>006-00000307-00</t>
  </si>
  <si>
    <t>006-00000308-02</t>
  </si>
  <si>
    <t>Kinser Beverly R &amp; Charles E</t>
  </si>
  <si>
    <t>Miller Douglas C &amp; Heidi J</t>
  </si>
  <si>
    <t>E647</t>
  </si>
  <si>
    <t>043-00002790-00</t>
  </si>
  <si>
    <t>Brown Penny L TTEE of the Celia M Grubb</t>
  </si>
  <si>
    <t>Grubb Celia</t>
  </si>
  <si>
    <t>Grubb Celia M</t>
  </si>
  <si>
    <t xml:space="preserve">Taylor Alex &amp; Douglas Rebecca </t>
  </si>
  <si>
    <t>Same check as trf 986</t>
  </si>
  <si>
    <t>same check as trf e647</t>
  </si>
  <si>
    <t>004-00000968-00</t>
  </si>
  <si>
    <t xml:space="preserve">Smith Carole L </t>
  </si>
  <si>
    <t>Poole John &amp; Krstle</t>
  </si>
  <si>
    <t xml:space="preserve">2 checks for this trf </t>
  </si>
  <si>
    <t>041-00000437-19</t>
  </si>
  <si>
    <t>Jaqua Tony M &amp; Lisa M</t>
  </si>
  <si>
    <t>Aucker John M &amp; Baker Deborah l</t>
  </si>
  <si>
    <t>Haines Tracy R</t>
  </si>
  <si>
    <t>017-00000129-00</t>
  </si>
  <si>
    <t xml:space="preserve">Dreher Vickie L </t>
  </si>
  <si>
    <t>Dreher Nathaniel B &amp; Amy A</t>
  </si>
  <si>
    <t>043-00003368-00</t>
  </si>
  <si>
    <t>70x150</t>
  </si>
  <si>
    <t>Hardesty Shirley A &amp; James A</t>
  </si>
  <si>
    <t>Farver Edith J</t>
  </si>
  <si>
    <t>029-00000279-00</t>
  </si>
  <si>
    <t>McKenna Gerald B &amp; Jeand D, TTEE</t>
  </si>
  <si>
    <t>McKenna Gerald B &amp; Jean D   JLRS</t>
  </si>
  <si>
    <t>031-00000368-01</t>
  </si>
  <si>
    <t>Wem Michael &amp; Tracy</t>
  </si>
  <si>
    <t xml:space="preserve">Clifford Robert A et al </t>
  </si>
  <si>
    <t>E648</t>
  </si>
  <si>
    <t>030-00000004-00</t>
  </si>
  <si>
    <t>002-00000218-00</t>
  </si>
  <si>
    <t>020-00000452-00</t>
  </si>
  <si>
    <t>030-00000128-03</t>
  </si>
  <si>
    <t>043-00002568-00</t>
  </si>
  <si>
    <t>002-00000221-01</t>
  </si>
  <si>
    <t>030-00000128-00</t>
  </si>
  <si>
    <t>IN LT 333</t>
  </si>
  <si>
    <t>IN LT 3086</t>
  </si>
  <si>
    <t>EDNA LEWELLEN FENTY DECD</t>
  </si>
  <si>
    <t>ADAMS TERRY TTEE ET AL</t>
  </si>
  <si>
    <t>013-00001497-00</t>
  </si>
  <si>
    <t>ASHCRAFT ROBERT &amp; LINDA</t>
  </si>
  <si>
    <t>ASHCRAFT ROBERT R &amp; ANGELA K</t>
  </si>
  <si>
    <t>029-00000689-00</t>
  </si>
  <si>
    <t>030-00000202-00</t>
  </si>
  <si>
    <t>Jurin Terry L</t>
  </si>
  <si>
    <t>Green Darren T &amp; Bethany P</t>
  </si>
  <si>
    <t>044-00000228-00</t>
  </si>
  <si>
    <t>044-00000229-00</t>
  </si>
  <si>
    <t>Willowbee LLC</t>
  </si>
  <si>
    <t>Umstott Fred</t>
  </si>
  <si>
    <t>Benline Nathan Paul &amp; Tara Leas</t>
  </si>
  <si>
    <t>E650</t>
  </si>
  <si>
    <t>Mckee Cameron</t>
  </si>
  <si>
    <t>E649</t>
  </si>
  <si>
    <t>035-00000746-00</t>
  </si>
  <si>
    <t>035-00000747-00</t>
  </si>
  <si>
    <t>035-00000748-00</t>
  </si>
  <si>
    <t>035-00000749-00</t>
  </si>
  <si>
    <t>035-00000981-00</t>
  </si>
  <si>
    <t>lt 184</t>
  </si>
  <si>
    <t>lt 185</t>
  </si>
  <si>
    <t>lt 210</t>
  </si>
  <si>
    <t>lt 211</t>
  </si>
  <si>
    <t>4th alley vac</t>
  </si>
  <si>
    <t>Yost Christian &amp; Karen</t>
  </si>
  <si>
    <t>E651</t>
  </si>
  <si>
    <t>006-00000368-00</t>
  </si>
  <si>
    <t>Drumm Kitty S</t>
  </si>
  <si>
    <t>Myers Everhett R</t>
  </si>
  <si>
    <t>E652</t>
  </si>
  <si>
    <t>E645</t>
  </si>
  <si>
    <t>043-00004996-00</t>
  </si>
  <si>
    <t>Jennings David L</t>
  </si>
  <si>
    <t>Jennings Sandra M</t>
  </si>
  <si>
    <t>044-00000585-21</t>
  </si>
  <si>
    <t>Spitler Robert</t>
  </si>
  <si>
    <t xml:space="preserve">Eick Joshua M &amp; Briane </t>
  </si>
  <si>
    <t>020-00000709-01</t>
  </si>
  <si>
    <t>Vic's Rentals LLC</t>
  </si>
  <si>
    <t xml:space="preserve">Harrison Donald D &amp; Elizabeth </t>
  </si>
  <si>
    <t>E654</t>
  </si>
  <si>
    <t>008-00000295-00</t>
  </si>
  <si>
    <t>008-00000296-00</t>
  </si>
  <si>
    <t>Hershberger Viola decd</t>
  </si>
  <si>
    <t xml:space="preserve">Hershberger Wayne M </t>
  </si>
  <si>
    <t>E653</t>
  </si>
  <si>
    <t>020-00000249-00</t>
  </si>
  <si>
    <t>in lt 260</t>
  </si>
  <si>
    <t>Hazlett James L decd</t>
  </si>
  <si>
    <t xml:space="preserve">Hazlett James et al </t>
  </si>
  <si>
    <t>031-00000639-06</t>
  </si>
  <si>
    <t>Fifth Third Bank</t>
  </si>
  <si>
    <t>Watts Blake D &amp; Hope F</t>
  </si>
  <si>
    <t>008-00000004-00</t>
  </si>
  <si>
    <t>Augsburger Acres Ltd</t>
  </si>
  <si>
    <t xml:space="preserve">Stutzman Noah M &amp; Fannie </t>
  </si>
  <si>
    <t>E655</t>
  </si>
  <si>
    <t>043-00001037-00</t>
  </si>
  <si>
    <t>in lt 2210</t>
  </si>
  <si>
    <t>Williams Mark A</t>
  </si>
  <si>
    <t>Williams Mark A Jody L</t>
  </si>
  <si>
    <t>E656</t>
  </si>
  <si>
    <t>023-00000179-02</t>
  </si>
  <si>
    <t>Marza Timothy P</t>
  </si>
  <si>
    <t>Marza Timothy P TTEE</t>
  </si>
  <si>
    <t>Hampton Cheryl</t>
  </si>
  <si>
    <t>Miller Marcus</t>
  </si>
  <si>
    <t>018-00000231-00</t>
  </si>
  <si>
    <t>Dusthimer Mary Wroena</t>
  </si>
  <si>
    <t>Dusthimer David A TTEE of the Mary Wroena Dusthimer Family Trust</t>
  </si>
  <si>
    <t>E657</t>
  </si>
  <si>
    <t>003-00000364-01</t>
  </si>
  <si>
    <t xml:space="preserve">Rice Jody L </t>
  </si>
  <si>
    <t>Rice Williams Jody L &amp; Mark A</t>
  </si>
  <si>
    <t>E659</t>
  </si>
  <si>
    <t>039-00000140-03</t>
  </si>
  <si>
    <t>Stephens Larry C &amp; Mary A</t>
  </si>
  <si>
    <t>Stephens Barry L &amp; Valerie J</t>
  </si>
  <si>
    <t>001-00000008-03</t>
  </si>
  <si>
    <t>001-0000008-02</t>
  </si>
  <si>
    <t>001-00000008-04</t>
  </si>
  <si>
    <t>001-00000008-05</t>
  </si>
  <si>
    <t>Haven Christine J aka Haven Christine</t>
  </si>
  <si>
    <t>Gray Nathan S</t>
  </si>
  <si>
    <t>001-00000008-00</t>
  </si>
  <si>
    <t>001-00000008-01</t>
  </si>
  <si>
    <t>St John Mary</t>
  </si>
  <si>
    <t>1 ck for TRF 1004 &amp; 1005</t>
  </si>
  <si>
    <t>E660</t>
  </si>
  <si>
    <t>Secretary of Housing and Urban Dvlp</t>
  </si>
  <si>
    <t>JP Morgan Chase Bank National Association</t>
  </si>
  <si>
    <t>043-00005171-00</t>
  </si>
  <si>
    <t>Miller David N</t>
  </si>
  <si>
    <t>043-00005496-00</t>
  </si>
  <si>
    <t>67x127</t>
  </si>
  <si>
    <t>Kodyz Jason J &amp; Miranda J</t>
  </si>
  <si>
    <t>Jennings David and Lisa</t>
  </si>
  <si>
    <t>037-00000360-00</t>
  </si>
  <si>
    <t>037-00000359-00</t>
  </si>
  <si>
    <t>037-00000256-00</t>
  </si>
  <si>
    <t xml:space="preserve">Garrett Robert L Suc TTEE </t>
  </si>
  <si>
    <t>Garrett Donna J</t>
  </si>
  <si>
    <t>E661</t>
  </si>
  <si>
    <t>008-00000167-00</t>
  </si>
  <si>
    <t>Garber Kathryn M</t>
  </si>
  <si>
    <t>Steinebrey Michael &amp; Kathryn M</t>
  </si>
  <si>
    <t>043-00003959-00</t>
  </si>
  <si>
    <t>45x188.5</t>
  </si>
  <si>
    <t>Lewis James William</t>
  </si>
  <si>
    <t>017-00000369-00</t>
  </si>
  <si>
    <t>017-00001036-00</t>
  </si>
  <si>
    <t>Summer Lee J &amp; Olivia N</t>
  </si>
  <si>
    <t>Hunt Jonathan D</t>
  </si>
  <si>
    <t>037-00000458-00</t>
  </si>
  <si>
    <t>47x103</t>
  </si>
  <si>
    <t>Sams Letitia M</t>
  </si>
  <si>
    <t xml:space="preserve">Braxton Stanley and Nicole </t>
  </si>
  <si>
    <t>016-00000046-00</t>
  </si>
  <si>
    <t>016-07404144-02</t>
  </si>
  <si>
    <t>King Kelly R aka Samson Kelly R</t>
  </si>
  <si>
    <t>King Schyler R &amp; Toshia L</t>
  </si>
  <si>
    <t>E662</t>
  </si>
  <si>
    <t>013-00001892-00</t>
  </si>
  <si>
    <t>013-00001890-00</t>
  </si>
  <si>
    <t>Gamertsfelder Ken</t>
  </si>
  <si>
    <t>Gamertsfelder Kim</t>
  </si>
  <si>
    <t>E663</t>
  </si>
  <si>
    <t>029-00000623-00</t>
  </si>
  <si>
    <t>Mutersbaugh Zachary C</t>
  </si>
  <si>
    <t>Hough Billy J &amp; Teresa G</t>
  </si>
  <si>
    <t>E664</t>
  </si>
  <si>
    <t>020-00001017-00</t>
  </si>
  <si>
    <t>63x121</t>
  </si>
  <si>
    <t>Richard Steven B</t>
  </si>
  <si>
    <t>Patricia L Maple TTEE of the Richard Preservation Trust Dated August 7, 2019</t>
  </si>
  <si>
    <t>E665</t>
  </si>
  <si>
    <t>014-00000413-06</t>
  </si>
  <si>
    <t>014-00001069-01</t>
  </si>
  <si>
    <t>014-00001069-03</t>
  </si>
  <si>
    <t>Dieter Alan J &amp; Phyllis A</t>
  </si>
  <si>
    <t>Dieter Alan J &amp; Phyllis A Co-TTEE of the Alan Dieter and Phyllis Dieter Revoc Trust</t>
  </si>
  <si>
    <t>E666</t>
  </si>
  <si>
    <t>042-00001016-03</t>
  </si>
  <si>
    <t>042-00001016-04</t>
  </si>
  <si>
    <t>Farver Christopher J</t>
  </si>
  <si>
    <t>Farver Laureen</t>
  </si>
  <si>
    <t>035-00000674-00</t>
  </si>
  <si>
    <t>035-00000675-00</t>
  </si>
  <si>
    <t xml:space="preserve">Wilson Sandra </t>
  </si>
  <si>
    <t>Laughlin David Loren &amp; Dale Ann</t>
  </si>
  <si>
    <t>043-00001375-00</t>
  </si>
  <si>
    <t>O'Neil Marilyn L (Estate)</t>
  </si>
  <si>
    <t>Hupp Amy &amp; Edward</t>
  </si>
  <si>
    <t>005-00000115-00</t>
  </si>
  <si>
    <t>Lowe Roy &amp; Marcella</t>
  </si>
  <si>
    <t>Miller David N &amp; Verna A   JLRS</t>
  </si>
  <si>
    <t>005-00000115-03</t>
  </si>
  <si>
    <t>Weaver Michael D &amp; Mary Lou  JLRS</t>
  </si>
  <si>
    <t>005-00000115-02</t>
  </si>
  <si>
    <t>Yoder Ervin A &amp; Mary E   JLRS</t>
  </si>
  <si>
    <t>E658</t>
  </si>
  <si>
    <t>Bratton Julie A, et al</t>
  </si>
  <si>
    <t>E667</t>
  </si>
  <si>
    <t>021-00000010-01</t>
  </si>
  <si>
    <t>021-00000010-02</t>
  </si>
  <si>
    <t>Blickensbderfer Patricia</t>
  </si>
  <si>
    <t>Blickensderfer Patricia ttee</t>
  </si>
  <si>
    <t>E668</t>
  </si>
  <si>
    <t>043-00004331-00</t>
  </si>
  <si>
    <t>in lt 2707</t>
  </si>
  <si>
    <t>Vinsel William H decd</t>
  </si>
  <si>
    <t>Grant Jo Ellen</t>
  </si>
  <si>
    <t>021-00000671-00</t>
  </si>
  <si>
    <t>Raksi Kenneth &amp; Ruth E</t>
  </si>
  <si>
    <t>Derr Kenneth R 50% int</t>
  </si>
  <si>
    <t>Derr Garry A 25% int &amp; Teresa  25% int</t>
  </si>
  <si>
    <t xml:space="preserve">2 checks for TRF 1015 &amp; 1016 one is for $.50 </t>
  </si>
  <si>
    <t>Brenly Rex W &amp; Stacey J</t>
  </si>
  <si>
    <t>Vandyne James E &amp; Verna E</t>
  </si>
  <si>
    <t xml:space="preserve">Estate of John Thomas Guinther </t>
  </si>
  <si>
    <t xml:space="preserve">Lawrence Joseph D &amp; Angela L </t>
  </si>
  <si>
    <t>008-00000166-02</t>
  </si>
  <si>
    <t>Ingold Sibyelle E</t>
  </si>
  <si>
    <t>Steinebrey Michael &amp; Kathryn</t>
  </si>
  <si>
    <t>039-00000038-00</t>
  </si>
  <si>
    <t>Holdsworth Andrew Exec</t>
  </si>
  <si>
    <t>Cox Greg M Jr &amp; Heather R</t>
  </si>
  <si>
    <t>Leek Thomas Spencer &amp; Tiffany Roe</t>
  </si>
  <si>
    <t>Harvey Barbara</t>
  </si>
  <si>
    <t>029-00000279-01</t>
  </si>
  <si>
    <t>McKenna Gerald &amp; Jean</t>
  </si>
  <si>
    <t>Berger Katelynn &amp; Stafford Katelynn</t>
  </si>
  <si>
    <t>033-00000815-00</t>
  </si>
  <si>
    <t xml:space="preserve">Sefcik Joseph </t>
  </si>
  <si>
    <t>Miller Joseph &amp; Gina</t>
  </si>
  <si>
    <t>013-00000389-00</t>
  </si>
  <si>
    <t>013-00001534-00</t>
  </si>
  <si>
    <t>Westrock CP LLC</t>
  </si>
  <si>
    <t>Marylebone Investments LLC</t>
  </si>
  <si>
    <t>E669</t>
  </si>
  <si>
    <t>FEDERAL HOME LOAN MTG CORP</t>
  </si>
  <si>
    <t>WRIGHT KEVIN</t>
  </si>
  <si>
    <t>043-00001792-00</t>
  </si>
  <si>
    <t>PT OUTLT 69</t>
  </si>
  <si>
    <t>T &amp; B RENTALS LLC</t>
  </si>
  <si>
    <t>STEELE JERRY &amp; HALEY ANN</t>
  </si>
  <si>
    <t>E670</t>
  </si>
  <si>
    <t>042-00000145-00</t>
  </si>
  <si>
    <t>Hayes Amy E</t>
  </si>
  <si>
    <t>Hayes James Bradley &amp; Brent A</t>
  </si>
  <si>
    <t>E671</t>
  </si>
  <si>
    <t>SCHLEGEL KENNETH DECD</t>
  </si>
  <si>
    <t>SCHLEGEL GRETA C L/E</t>
  </si>
  <si>
    <t>029-00000521-02</t>
  </si>
  <si>
    <t>Corbett Travis L &amp; Ursula D</t>
  </si>
  <si>
    <t>032-000003416-00</t>
  </si>
  <si>
    <t>032-00000148-00</t>
  </si>
  <si>
    <t>Stutzman Reuben</t>
  </si>
  <si>
    <t>E672</t>
  </si>
  <si>
    <t>E673</t>
  </si>
  <si>
    <t>E674</t>
  </si>
  <si>
    <t>E675</t>
  </si>
  <si>
    <t>017-00000628-00</t>
  </si>
  <si>
    <t>McCullough William A &amp; Sheila K</t>
  </si>
  <si>
    <t>McCullough William A &amp; Sheila K JLRS</t>
  </si>
  <si>
    <t>Ferguson David L &amp; Dorothy A</t>
  </si>
  <si>
    <t>Lowe Roy</t>
  </si>
  <si>
    <t>E676</t>
  </si>
  <si>
    <t>026-00000412-00</t>
  </si>
  <si>
    <t>026-00000413-01</t>
  </si>
  <si>
    <t>026-00000102-00</t>
  </si>
  <si>
    <t xml:space="preserve">Snow Arlile Dale TTEE of the Snow family trust </t>
  </si>
  <si>
    <t>Doty Derik A &amp; Paul V</t>
  </si>
  <si>
    <t>Orchard Point Holdings LLC</t>
  </si>
  <si>
    <t>035-0000080-10</t>
  </si>
  <si>
    <t>035-00000080-06</t>
  </si>
  <si>
    <t>Tuckwell Investments llc</t>
  </si>
  <si>
    <t>Darr Cathrine A</t>
  </si>
  <si>
    <t>E677</t>
  </si>
  <si>
    <t>003-00000211-06</t>
  </si>
  <si>
    <t>DeBoard Steven R &amp; Eileen M</t>
  </si>
  <si>
    <t>DeBoard Randy S &amp; Jessica R</t>
  </si>
  <si>
    <t>043-00003146-00</t>
  </si>
  <si>
    <t>043-00003147-00</t>
  </si>
  <si>
    <t>38x57</t>
  </si>
  <si>
    <t>38x100</t>
  </si>
  <si>
    <t>Roberts Michael J &amp; Tanya</t>
  </si>
  <si>
    <t>E678</t>
  </si>
  <si>
    <t>031-00000336-03</t>
  </si>
  <si>
    <t>Litten Charles W &amp; Joan E</t>
  </si>
  <si>
    <t>Litten Charles W &amp; Joan E TTEE of the Litten Family Trust Agreement Dated Dec 16, 2019</t>
  </si>
  <si>
    <t>024-00000141-06</t>
  </si>
  <si>
    <t>Getchey Laurence E &amp; Norma J</t>
  </si>
  <si>
    <t>Getchey Laurence E &amp; Norma J   JLRS</t>
  </si>
  <si>
    <t>008-00000611-00</t>
  </si>
  <si>
    <t>Everhart Laila J &amp; Carl L</t>
  </si>
  <si>
    <t>KMK Farm LLC</t>
  </si>
  <si>
    <t>043-00001105-01</t>
  </si>
  <si>
    <t>Barcus Charles D Jr aka Charles D</t>
  </si>
  <si>
    <t>Watson Michael T</t>
  </si>
  <si>
    <t>017-00000689-00</t>
  </si>
  <si>
    <t>017-00000690-00</t>
  </si>
  <si>
    <t>Crider Diane E TTEE of the Shurtz Keystone Inh Trust dated 09/10/08</t>
  </si>
  <si>
    <t>Yoder Nelso and Melinda</t>
  </si>
  <si>
    <t>E679</t>
  </si>
  <si>
    <t>043-00005404-00</t>
  </si>
  <si>
    <t>Woodmansee David B &amp; Mary Felver</t>
  </si>
  <si>
    <t xml:space="preserve">Woodmansee William D TTEE of the Woodmansee Family Preservation Turst </t>
  </si>
  <si>
    <t>043-00004548-00</t>
  </si>
  <si>
    <t>Stephens James T &amp; Jessica Share</t>
  </si>
  <si>
    <t>Sickles Roger C &amp; Darla W</t>
  </si>
  <si>
    <t>E680</t>
  </si>
  <si>
    <t>Wilson Kevin &amp; Jessica   JLRS</t>
  </si>
  <si>
    <t>043-00001973-00</t>
  </si>
  <si>
    <t>043-00001605-01</t>
  </si>
  <si>
    <t xml:space="preserve">Stevens Zachary &amp; Janae </t>
  </si>
  <si>
    <t>Stanton Shane &amp; Shanna</t>
  </si>
  <si>
    <t>E681</t>
  </si>
  <si>
    <t>134x139</t>
  </si>
  <si>
    <t xml:space="preserve">Fry Cynthia </t>
  </si>
  <si>
    <t>McCune Jacqueline</t>
  </si>
  <si>
    <t>043-00005375-00</t>
  </si>
  <si>
    <t>043-00001469-00</t>
  </si>
  <si>
    <t xml:space="preserve"> Polcyn Luella Estate of </t>
  </si>
  <si>
    <t xml:space="preserve">Stockton Randell &amp;  Tina </t>
  </si>
  <si>
    <t xml:space="preserve">Kleist Donna M Trustee of the Donna M Kleist Trst </t>
  </si>
  <si>
    <t>Troyer Willis</t>
  </si>
  <si>
    <t>041-00000187-01</t>
  </si>
  <si>
    <t>Smith Corwin K</t>
  </si>
  <si>
    <t>Dietz Keith O</t>
  </si>
  <si>
    <t>043-00005389-00</t>
  </si>
  <si>
    <t>Seitz John CG</t>
  </si>
  <si>
    <t>Seitz Jodi</t>
  </si>
  <si>
    <t>E682</t>
  </si>
  <si>
    <t>E683</t>
  </si>
  <si>
    <t>023-00000242-00</t>
  </si>
  <si>
    <t>Davis Michael R</t>
  </si>
  <si>
    <t>Davis Mark &amp; Brumm Judy</t>
  </si>
  <si>
    <t>E684</t>
  </si>
  <si>
    <t>020-16119063-00</t>
  </si>
  <si>
    <t>020-16119064-00</t>
  </si>
  <si>
    <t>020-16119065-00</t>
  </si>
  <si>
    <t>020-16119066-00</t>
  </si>
  <si>
    <t>Babcock David R</t>
  </si>
  <si>
    <t>Warne Sueann</t>
  </si>
  <si>
    <t>009-00000007-01</t>
  </si>
  <si>
    <t>009-00000007-02</t>
  </si>
  <si>
    <t xml:space="preserve">Miller Johnny O </t>
  </si>
  <si>
    <t>Miller Johnny O &amp; Esther H</t>
  </si>
  <si>
    <t>016-00000229-00</t>
  </si>
  <si>
    <t>Crowtown Properties LLC</t>
  </si>
  <si>
    <t>Culp Mason A &amp; Mark Christoper</t>
  </si>
  <si>
    <t xml:space="preserve">Griffith Brenda </t>
  </si>
  <si>
    <t>043-00004930-00</t>
  </si>
  <si>
    <t>043-00004931-00</t>
  </si>
  <si>
    <t>043-00004932-00</t>
  </si>
  <si>
    <t>043-00004933-00</t>
  </si>
  <si>
    <t>in lt 2773</t>
  </si>
  <si>
    <t>in lt 2774</t>
  </si>
  <si>
    <t>in lt 2775</t>
  </si>
  <si>
    <t>pt reservation lt</t>
  </si>
  <si>
    <t>Smith R Dale</t>
  </si>
  <si>
    <t>Woodhall  Kathleen S</t>
  </si>
  <si>
    <t>Woodhall  Kathleen S &amp; Christopher J</t>
  </si>
  <si>
    <t>E685</t>
  </si>
  <si>
    <t>E686</t>
  </si>
  <si>
    <t xml:space="preserve">Haynes Brent </t>
  </si>
  <si>
    <t>Haynes James Bradley &amp; Rhea</t>
  </si>
  <si>
    <t>042-00000127-04</t>
  </si>
  <si>
    <t>Barr Fred D</t>
  </si>
  <si>
    <t>Troyer Marty R &amp; Yoder Lucy M</t>
  </si>
  <si>
    <t>007-00000048-00</t>
  </si>
  <si>
    <t>Hershberger Daniel L &amp; Susie A</t>
  </si>
  <si>
    <t>Raber Jacob D &amp; Fannie M</t>
  </si>
  <si>
    <t>E687</t>
  </si>
  <si>
    <t>042-00000654-00</t>
  </si>
  <si>
    <t>Wilkins John S</t>
  </si>
  <si>
    <t>Wilkins John S &amp; Jacqueline</t>
  </si>
  <si>
    <t>E688</t>
  </si>
  <si>
    <t>044-00000164-00</t>
  </si>
  <si>
    <t>044-00000163-00</t>
  </si>
  <si>
    <t>McCullough Mark W Cheryl S</t>
  </si>
  <si>
    <t>McCullough Mark W Cheryl S JLRS</t>
  </si>
  <si>
    <t>Route One Irrevocable Trust</t>
  </si>
  <si>
    <t>013-00000739-00</t>
  </si>
  <si>
    <t>E689</t>
  </si>
  <si>
    <t>023-00000189-04</t>
  </si>
  <si>
    <t>023-00000189-05</t>
  </si>
  <si>
    <t>Wachtel Family Farm</t>
  </si>
  <si>
    <t>Yoder Abe H &amp; Mary J</t>
  </si>
  <si>
    <t>023-00000189-02</t>
  </si>
  <si>
    <t>Miller Aaron</t>
  </si>
  <si>
    <t>E690</t>
  </si>
  <si>
    <t>018-00000579-29</t>
  </si>
  <si>
    <t>Nolan R Steven</t>
  </si>
  <si>
    <t>031-00000269-00</t>
  </si>
  <si>
    <t>Nussbaum Norman &amp; Judith</t>
  </si>
  <si>
    <t>Klimkowicz Myron and Beverly</t>
  </si>
  <si>
    <t>034-00000008-00</t>
  </si>
  <si>
    <t>034-00000031-01</t>
  </si>
  <si>
    <t>033-00000383-01</t>
  </si>
  <si>
    <t>Mullet John H &amp; Miller Kevin D</t>
  </si>
  <si>
    <t>Yoder Dwaine &amp; Katie Mae   JLRS</t>
  </si>
  <si>
    <t>029-00000521-03</t>
  </si>
  <si>
    <t>Haberer Lawrence M  III</t>
  </si>
  <si>
    <t>043-00004659-00</t>
  </si>
  <si>
    <t>Prater Jane</t>
  </si>
  <si>
    <t>043-00006224-00</t>
  </si>
  <si>
    <t>42x138</t>
  </si>
  <si>
    <t xml:space="preserve">Guilliams Properties LLC </t>
  </si>
  <si>
    <t>L&amp;F Properties</t>
  </si>
  <si>
    <t>E691</t>
  </si>
  <si>
    <t>010-00000345-02</t>
  </si>
  <si>
    <t>Radclliff John R Jr</t>
  </si>
  <si>
    <t>E692</t>
  </si>
  <si>
    <t>50x148</t>
  </si>
  <si>
    <t>36X126</t>
  </si>
  <si>
    <t>E693</t>
  </si>
  <si>
    <t>E694</t>
  </si>
  <si>
    <t>038-00000758-00</t>
  </si>
  <si>
    <t xml:space="preserve">Hochstetler Mark D &amp; Eva </t>
  </si>
  <si>
    <t>Hochstetler Mark D &amp; Eva JLRS</t>
  </si>
  <si>
    <t>004-00000875-00</t>
  </si>
  <si>
    <t>004-00000487-00</t>
  </si>
  <si>
    <t>Mobley Dorothy J</t>
  </si>
  <si>
    <t>Munn Amy J</t>
  </si>
  <si>
    <t>042-00000552-00</t>
  </si>
  <si>
    <t>66x165</t>
  </si>
  <si>
    <t>Smith Teresa aka Teresa Hough</t>
  </si>
  <si>
    <t>McCloy Crystal M and Timothy</t>
  </si>
  <si>
    <t>032-00000380-00</t>
  </si>
  <si>
    <t>032-00000378-00</t>
  </si>
  <si>
    <t>032-00000377-00</t>
  </si>
  <si>
    <t>032-00000379-00</t>
  </si>
  <si>
    <t>032-00000381-00</t>
  </si>
  <si>
    <t>032-00000382</t>
  </si>
  <si>
    <t>Mumford Laura S</t>
  </si>
  <si>
    <t>Berry David &amp; Sara</t>
  </si>
  <si>
    <t>031-00000901-03</t>
  </si>
  <si>
    <t>Byler Andrew A &amp; Martha J</t>
  </si>
  <si>
    <t>Drabik Edward G &amp; Kathy R</t>
  </si>
  <si>
    <t>043-00004795-00</t>
  </si>
  <si>
    <t>McIntosh James H  &amp; Edna</t>
  </si>
  <si>
    <t>Clark Jason and Katherine</t>
  </si>
  <si>
    <t>Wells Fargo Bank NA</t>
  </si>
  <si>
    <t>2019 Castle LLC</t>
  </si>
  <si>
    <t>Raber Levi A &amp; Elizabeth E</t>
  </si>
  <si>
    <t>Miller Joseph &amp; Sara Ann</t>
  </si>
  <si>
    <t>023-00000143-02</t>
  </si>
  <si>
    <t>023-00000143-01</t>
  </si>
  <si>
    <t>Yoder Eli E &amp; Edna E</t>
  </si>
  <si>
    <t>023-00000143-03</t>
  </si>
  <si>
    <t>Yoder Rudy &amp; Susan</t>
  </si>
  <si>
    <t>Check for $648.90+$.48</t>
  </si>
  <si>
    <t>Check for $1044+$1.00</t>
  </si>
  <si>
    <t>E695</t>
  </si>
  <si>
    <t>013-00000890-00</t>
  </si>
  <si>
    <t>01300000320-00</t>
  </si>
  <si>
    <t>Leedy Shela G decd</t>
  </si>
  <si>
    <t>O Neal Diana Rene et al</t>
  </si>
  <si>
    <t>043-00002086-00</t>
  </si>
  <si>
    <t>Habitat of Humanity</t>
  </si>
  <si>
    <t>Kron Janelle K</t>
  </si>
  <si>
    <t>021-00000791-06</t>
  </si>
  <si>
    <t>Derr Garry 25% Int &amp; Derr Teresa 25% int</t>
  </si>
  <si>
    <t>Derr Kenneth R 50% Int</t>
  </si>
  <si>
    <t>Sunwest Trust FBO Curtis Andrew Vogelpohl IRA</t>
  </si>
  <si>
    <t>2 checks on is $.50 &amp; $186.50</t>
  </si>
  <si>
    <t>E696</t>
  </si>
  <si>
    <t>040-00000102-01</t>
  </si>
  <si>
    <t>Landaker Thomas N</t>
  </si>
  <si>
    <t xml:space="preserve">Landaker Thomas N &amp; Sheri L </t>
  </si>
  <si>
    <t>038-00000730-00</t>
  </si>
  <si>
    <t>038-00000622-00</t>
  </si>
  <si>
    <t>Mercer Norma J</t>
  </si>
  <si>
    <t>Uher William B &amp; Brittany A</t>
  </si>
  <si>
    <t>043-000005497-00</t>
  </si>
  <si>
    <t>lot 3499</t>
  </si>
  <si>
    <t>Wiandt Allison M</t>
  </si>
  <si>
    <t>E697</t>
  </si>
  <si>
    <t>in lt 2194</t>
  </si>
  <si>
    <t>Fanny Mae Aka Fed National</t>
  </si>
  <si>
    <t>Johns Jessica L &amp; Tyrell O ,Sr</t>
  </si>
  <si>
    <t>E698</t>
  </si>
  <si>
    <t>043-00003635-00</t>
  </si>
  <si>
    <t>FBC Partnership</t>
  </si>
  <si>
    <t>Skelton Robert A</t>
  </si>
  <si>
    <t>This .50 cents was paid in with the 1st pay in of 2020.</t>
  </si>
  <si>
    <t>TOTAL</t>
  </si>
  <si>
    <t>GRAND TOTAL PURCHASE PRICES: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</si>
</sst>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/d/yy;@"/>
    <numFmt numFmtId="165" formatCode="#,##0.0000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7" fontId="1" fillId="0" borderId="0" xfId="0" applyNumberFormat="1" applyFont="1" applyBorder="1" applyAlignment="1"/>
    <xf numFmtId="7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5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/>
    </xf>
    <xf numFmtId="15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1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164" fontId="3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5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1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/>
    </xf>
    <xf numFmtId="15" fontId="3" fillId="0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/>
    </xf>
    <xf numFmtId="4" fontId="3" fillId="0" borderId="2" xfId="0" applyNumberFormat="1" applyFont="1" applyFill="1" applyBorder="1" applyAlignment="1"/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/>
    <xf numFmtId="14" fontId="3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3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/>
    </xf>
    <xf numFmtId="15" fontId="3" fillId="0" borderId="3" xfId="0" applyNumberFormat="1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4" fontId="3" fillId="0" borderId="3" xfId="0" applyNumberFormat="1" applyFont="1" applyFill="1" applyBorder="1" applyAlignment="1"/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4" fontId="0" fillId="0" borderId="0" xfId="0" applyNumberFormat="1" applyBorder="1"/>
    <xf numFmtId="3" fontId="0" fillId="0" borderId="0" xfId="0" applyNumberFormat="1" applyBorder="1"/>
    <xf numFmtId="0" fontId="0" fillId="0" borderId="4" xfId="0" applyBorder="1"/>
    <xf numFmtId="3" fontId="0" fillId="0" borderId="4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5" fontId="3" fillId="0" borderId="0" xfId="0" quotePrefix="1" applyNumberFormat="1" applyFont="1" applyFill="1" applyBorder="1" applyAlignment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4" fontId="8" fillId="0" borderId="0" xfId="0" applyNumberFormat="1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 applyAlignment="1"/>
    <xf numFmtId="4" fontId="3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99"/>
  <sheetViews>
    <sheetView tabSelected="1" topLeftCell="F1" zoomScale="110" zoomScaleNormal="110" workbookViewId="0">
      <pane ySplit="1" topLeftCell="A3155" activePane="bottomLeft" state="frozen"/>
      <selection pane="bottomLeft" activeCell="F3025" sqref="A3025:XFD3025"/>
    </sheetView>
  </sheetViews>
  <sheetFormatPr defaultColWidth="9.1796875" defaultRowHeight="13" x14ac:dyDescent="0.3"/>
  <cols>
    <col min="1" max="1" width="10.453125" style="63" bestFit="1" customWidth="1"/>
    <col min="2" max="2" width="2.54296875" style="21" customWidth="1"/>
    <col min="3" max="3" width="10.81640625" style="48" bestFit="1" customWidth="1"/>
    <col min="4" max="4" width="15.81640625" style="22" bestFit="1" customWidth="1"/>
    <col min="5" max="5" width="13.54296875" style="44" bestFit="1" customWidth="1"/>
    <col min="6" max="6" width="20.54296875" style="23" customWidth="1"/>
    <col min="7" max="7" width="22.54296875" style="24" customWidth="1"/>
    <col min="8" max="8" width="9.54296875" style="23" customWidth="1"/>
    <col min="9" max="9" width="9.81640625" style="25" bestFit="1" customWidth="1"/>
    <col min="10" max="10" width="12.26953125" style="46" bestFit="1" customWidth="1"/>
    <col min="11" max="11" width="14.1796875" style="25" customWidth="1"/>
    <col min="12" max="12" width="14.7265625" style="47" customWidth="1"/>
    <col min="13" max="13" width="13.453125" style="47" bestFit="1" customWidth="1"/>
    <col min="14" max="14" width="10.54296875" style="25" bestFit="1" customWidth="1"/>
    <col min="15" max="15" width="29.26953125" style="51" customWidth="1"/>
    <col min="16" max="16" width="9.7265625" style="68" bestFit="1" customWidth="1"/>
    <col min="17" max="17" width="2.81640625" style="21" bestFit="1" customWidth="1"/>
    <col min="18" max="18" width="9.1796875" style="23"/>
    <col min="19" max="19" width="14.54296875" style="23" bestFit="1" customWidth="1"/>
    <col min="20" max="16384" width="9.1796875" style="23"/>
  </cols>
  <sheetData>
    <row r="1" spans="1:17" s="32" customFormat="1" ht="69.75" customHeight="1" x14ac:dyDescent="0.35">
      <c r="A1" s="31" t="s">
        <v>13</v>
      </c>
      <c r="B1" s="20" t="s">
        <v>12</v>
      </c>
      <c r="C1" s="33" t="s">
        <v>11</v>
      </c>
      <c r="D1" s="27" t="s">
        <v>10</v>
      </c>
      <c r="E1" s="28" t="s">
        <v>73</v>
      </c>
      <c r="F1" s="26" t="s">
        <v>9</v>
      </c>
      <c r="G1" s="26" t="s">
        <v>8</v>
      </c>
      <c r="H1" s="26" t="s">
        <v>7</v>
      </c>
      <c r="I1" s="30" t="s">
        <v>6</v>
      </c>
      <c r="J1" s="30" t="s">
        <v>5</v>
      </c>
      <c r="K1" s="30" t="s">
        <v>4</v>
      </c>
      <c r="L1" s="30" t="s">
        <v>3</v>
      </c>
      <c r="M1" s="30" t="s">
        <v>2</v>
      </c>
      <c r="N1" s="30" t="s">
        <v>1</v>
      </c>
      <c r="O1" s="28" t="s">
        <v>0</v>
      </c>
      <c r="P1" s="80"/>
    </row>
    <row r="2" spans="1:17" ht="14.5" x14ac:dyDescent="0.35">
      <c r="A2" s="63">
        <v>1</v>
      </c>
      <c r="C2" s="48">
        <v>43102</v>
      </c>
      <c r="D2" s="22" t="s">
        <v>83</v>
      </c>
      <c r="E2" s="44">
        <v>0.43</v>
      </c>
      <c r="F2" s="23" t="s">
        <v>84</v>
      </c>
      <c r="G2" s="24" t="s">
        <v>85</v>
      </c>
      <c r="H2" s="23">
        <v>1010</v>
      </c>
      <c r="I2" s="25">
        <v>0.5</v>
      </c>
      <c r="J2" s="46">
        <v>20070</v>
      </c>
      <c r="K2" s="61">
        <f t="shared" ref="K2:K27" si="0">ROUND(J2/0.35,-1)</f>
        <v>57340</v>
      </c>
      <c r="L2" s="47">
        <v>68000</v>
      </c>
      <c r="M2" s="47">
        <v>272</v>
      </c>
      <c r="N2" s="46">
        <f t="shared" ref="N2:N27" si="1">I2+M2</f>
        <v>272.5</v>
      </c>
    </row>
    <row r="3" spans="1:17" x14ac:dyDescent="0.3">
      <c r="A3" s="63" t="s">
        <v>79</v>
      </c>
      <c r="C3" s="48">
        <v>43455</v>
      </c>
      <c r="D3" s="43" t="s">
        <v>80</v>
      </c>
      <c r="E3" s="44">
        <v>2.11</v>
      </c>
      <c r="F3" s="45" t="s">
        <v>81</v>
      </c>
      <c r="G3" s="45" t="s">
        <v>82</v>
      </c>
      <c r="H3" s="45">
        <v>1060</v>
      </c>
      <c r="I3" s="46">
        <v>0.5</v>
      </c>
      <c r="J3" s="46">
        <v>38440</v>
      </c>
      <c r="K3" s="46">
        <f t="shared" si="0"/>
        <v>109830</v>
      </c>
      <c r="N3" s="46">
        <f t="shared" si="1"/>
        <v>0.5</v>
      </c>
    </row>
    <row r="4" spans="1:17" x14ac:dyDescent="0.3">
      <c r="A4" s="63">
        <v>2</v>
      </c>
      <c r="C4" s="48">
        <v>43468</v>
      </c>
      <c r="D4" s="22" t="s">
        <v>91</v>
      </c>
      <c r="E4" s="44">
        <v>9283</v>
      </c>
      <c r="F4" s="23" t="s">
        <v>96</v>
      </c>
      <c r="G4" s="24" t="s">
        <v>97</v>
      </c>
      <c r="H4" s="23">
        <v>1210</v>
      </c>
      <c r="I4" s="25">
        <v>2.5</v>
      </c>
      <c r="J4" s="46">
        <v>33220</v>
      </c>
      <c r="K4" s="46">
        <f t="shared" si="0"/>
        <v>94910</v>
      </c>
      <c r="L4" s="47">
        <v>99000</v>
      </c>
      <c r="M4" s="47">
        <v>396</v>
      </c>
      <c r="N4" s="46">
        <f t="shared" si="1"/>
        <v>398.5</v>
      </c>
    </row>
    <row r="5" spans="1:17" x14ac:dyDescent="0.3">
      <c r="D5" s="22" t="s">
        <v>92</v>
      </c>
      <c r="F5" s="45" t="s">
        <v>77</v>
      </c>
      <c r="G5" s="24" t="s">
        <v>77</v>
      </c>
      <c r="K5" s="46">
        <f t="shared" si="0"/>
        <v>0</v>
      </c>
      <c r="N5" s="46">
        <f t="shared" si="1"/>
        <v>0</v>
      </c>
    </row>
    <row r="6" spans="1:17" x14ac:dyDescent="0.3">
      <c r="D6" s="22" t="s">
        <v>93</v>
      </c>
      <c r="F6" s="45" t="s">
        <v>77</v>
      </c>
      <c r="G6" s="24" t="s">
        <v>77</v>
      </c>
      <c r="K6" s="46">
        <f t="shared" si="0"/>
        <v>0</v>
      </c>
      <c r="N6" s="46">
        <f t="shared" si="1"/>
        <v>0</v>
      </c>
    </row>
    <row r="7" spans="1:17" x14ac:dyDescent="0.3">
      <c r="D7" s="22" t="s">
        <v>94</v>
      </c>
      <c r="F7" s="45" t="s">
        <v>77</v>
      </c>
      <c r="G7" s="24" t="s">
        <v>77</v>
      </c>
      <c r="K7" s="46">
        <f t="shared" si="0"/>
        <v>0</v>
      </c>
      <c r="N7" s="46">
        <f t="shared" si="1"/>
        <v>0</v>
      </c>
    </row>
    <row r="8" spans="1:17" s="39" customFormat="1" x14ac:dyDescent="0.3">
      <c r="A8" s="35"/>
      <c r="B8" s="36"/>
      <c r="C8" s="37"/>
      <c r="D8" s="38" t="s">
        <v>95</v>
      </c>
      <c r="E8" s="35"/>
      <c r="F8" s="39" t="s">
        <v>77</v>
      </c>
      <c r="G8" s="40" t="s">
        <v>77</v>
      </c>
      <c r="I8" s="41"/>
      <c r="J8" s="41"/>
      <c r="K8" s="41">
        <f t="shared" si="0"/>
        <v>0</v>
      </c>
      <c r="L8" s="42"/>
      <c r="M8" s="42"/>
      <c r="N8" s="41">
        <f t="shared" si="1"/>
        <v>0</v>
      </c>
      <c r="O8" s="53"/>
      <c r="P8" s="37"/>
      <c r="Q8" s="36"/>
    </row>
    <row r="9" spans="1:17" x14ac:dyDescent="0.3">
      <c r="K9" s="46"/>
      <c r="N9" s="46">
        <f>SUM(N2:N8)</f>
        <v>671.5</v>
      </c>
      <c r="O9" s="51">
        <v>69987</v>
      </c>
    </row>
    <row r="10" spans="1:17" x14ac:dyDescent="0.3">
      <c r="K10" s="46"/>
      <c r="N10" s="46"/>
    </row>
    <row r="11" spans="1:17" s="45" customFormat="1" x14ac:dyDescent="0.3">
      <c r="A11" s="63" t="s">
        <v>98</v>
      </c>
      <c r="B11" s="21"/>
      <c r="C11" s="48">
        <v>43468</v>
      </c>
      <c r="D11" s="43" t="s">
        <v>131</v>
      </c>
      <c r="E11" s="44">
        <v>18.363</v>
      </c>
      <c r="F11" s="45" t="s">
        <v>132</v>
      </c>
      <c r="G11" s="24" t="s">
        <v>133</v>
      </c>
      <c r="H11" s="45">
        <v>1210</v>
      </c>
      <c r="I11" s="46">
        <v>0.5</v>
      </c>
      <c r="J11" s="46">
        <v>90770</v>
      </c>
      <c r="K11" s="46">
        <f t="shared" si="0"/>
        <v>259340</v>
      </c>
      <c r="L11" s="47"/>
      <c r="M11" s="47"/>
      <c r="N11" s="46">
        <f t="shared" si="1"/>
        <v>0.5</v>
      </c>
      <c r="O11" s="51"/>
      <c r="P11" s="68"/>
      <c r="Q11" s="21"/>
    </row>
    <row r="12" spans="1:17" s="45" customFormat="1" ht="14.5" x14ac:dyDescent="0.35">
      <c r="A12" s="63">
        <v>3</v>
      </c>
      <c r="B12" s="21"/>
      <c r="C12" s="48">
        <v>43468</v>
      </c>
      <c r="D12" s="43" t="s">
        <v>99</v>
      </c>
      <c r="E12" s="44">
        <v>0.49590000000000001</v>
      </c>
      <c r="F12" s="45" t="s">
        <v>100</v>
      </c>
      <c r="G12" s="24" t="s">
        <v>101</v>
      </c>
      <c r="H12" s="45">
        <v>1070</v>
      </c>
      <c r="I12" s="46">
        <v>0.5</v>
      </c>
      <c r="J12" s="46">
        <v>32990</v>
      </c>
      <c r="K12" s="46">
        <v>94260</v>
      </c>
      <c r="L12" s="61">
        <v>140000</v>
      </c>
      <c r="M12" s="47">
        <v>560</v>
      </c>
      <c r="N12" s="46">
        <v>560.5</v>
      </c>
      <c r="O12" s="51"/>
      <c r="P12" s="68"/>
      <c r="Q12" s="21"/>
    </row>
    <row r="13" spans="1:17" x14ac:dyDescent="0.3">
      <c r="A13" s="63" t="s">
        <v>102</v>
      </c>
      <c r="C13" s="48">
        <v>43469</v>
      </c>
      <c r="D13" s="22" t="s">
        <v>103</v>
      </c>
      <c r="E13" s="44">
        <v>1.56</v>
      </c>
      <c r="F13" s="23" t="s">
        <v>104</v>
      </c>
      <c r="G13" s="24" t="s">
        <v>105</v>
      </c>
      <c r="H13" s="23">
        <v>1070</v>
      </c>
      <c r="I13" s="25">
        <v>0.5</v>
      </c>
      <c r="J13" s="46">
        <v>7550</v>
      </c>
      <c r="K13" s="46">
        <f t="shared" si="0"/>
        <v>21570</v>
      </c>
      <c r="N13" s="46">
        <f t="shared" si="1"/>
        <v>0.5</v>
      </c>
    </row>
    <row r="14" spans="1:17" s="45" customFormat="1" x14ac:dyDescent="0.3">
      <c r="A14" s="63" t="s">
        <v>78</v>
      </c>
      <c r="B14" s="21"/>
      <c r="C14" s="48">
        <v>43467</v>
      </c>
      <c r="D14" s="43" t="s">
        <v>86</v>
      </c>
      <c r="E14" s="44" t="s">
        <v>88</v>
      </c>
      <c r="F14" s="45" t="s">
        <v>89</v>
      </c>
      <c r="G14" s="45" t="s">
        <v>90</v>
      </c>
      <c r="H14" s="45">
        <v>1150</v>
      </c>
      <c r="I14" s="46">
        <v>1</v>
      </c>
      <c r="J14" s="46">
        <v>6140</v>
      </c>
      <c r="K14" s="46">
        <f>ROUND(J14/0.35,-1)</f>
        <v>17540</v>
      </c>
      <c r="L14" s="47"/>
      <c r="M14" s="47"/>
      <c r="N14" s="46">
        <f>I14+M14</f>
        <v>1</v>
      </c>
      <c r="O14" s="51"/>
      <c r="P14" s="68"/>
      <c r="Q14" s="21"/>
    </row>
    <row r="15" spans="1:17" s="45" customFormat="1" x14ac:dyDescent="0.3">
      <c r="A15" s="63"/>
      <c r="B15" s="21"/>
      <c r="C15" s="48"/>
      <c r="D15" s="43" t="s">
        <v>87</v>
      </c>
      <c r="E15" s="44" t="s">
        <v>88</v>
      </c>
      <c r="F15" s="45" t="s">
        <v>77</v>
      </c>
      <c r="G15" s="24" t="s">
        <v>77</v>
      </c>
      <c r="I15" s="46"/>
      <c r="J15" s="46"/>
      <c r="K15" s="46">
        <f>ROUND(J15/0.35,-1)</f>
        <v>0</v>
      </c>
      <c r="L15" s="47"/>
      <c r="M15" s="47"/>
      <c r="N15" s="46">
        <f>I15+M15</f>
        <v>0</v>
      </c>
      <c r="O15" s="51"/>
      <c r="P15" s="68"/>
      <c r="Q15" s="21"/>
    </row>
    <row r="16" spans="1:17" x14ac:dyDescent="0.3">
      <c r="A16" s="63" t="s">
        <v>106</v>
      </c>
      <c r="C16" s="48">
        <v>43469</v>
      </c>
      <c r="D16" s="22" t="s">
        <v>107</v>
      </c>
      <c r="E16" s="44" t="s">
        <v>110</v>
      </c>
      <c r="F16" s="23" t="s">
        <v>111</v>
      </c>
      <c r="G16" s="24" t="s">
        <v>112</v>
      </c>
      <c r="H16" s="23">
        <v>3010</v>
      </c>
      <c r="I16" s="25">
        <v>1.5</v>
      </c>
      <c r="J16" s="46">
        <v>94720</v>
      </c>
      <c r="K16" s="46">
        <f t="shared" si="0"/>
        <v>270630</v>
      </c>
      <c r="N16" s="46">
        <f t="shared" si="1"/>
        <v>1.5</v>
      </c>
    </row>
    <row r="17" spans="1:17" x14ac:dyDescent="0.3">
      <c r="D17" s="22" t="s">
        <v>108</v>
      </c>
      <c r="E17" s="44">
        <v>0.34620000000000001</v>
      </c>
      <c r="F17" s="23" t="s">
        <v>77</v>
      </c>
      <c r="G17" s="24" t="s">
        <v>77</v>
      </c>
      <c r="K17" s="46">
        <f t="shared" si="0"/>
        <v>0</v>
      </c>
      <c r="N17" s="46">
        <f t="shared" si="1"/>
        <v>0</v>
      </c>
    </row>
    <row r="18" spans="1:17" x14ac:dyDescent="0.3">
      <c r="D18" s="22" t="s">
        <v>109</v>
      </c>
      <c r="E18" s="44">
        <v>0.96099999999999997</v>
      </c>
      <c r="F18" s="23" t="s">
        <v>77</v>
      </c>
      <c r="G18" s="24" t="s">
        <v>77</v>
      </c>
      <c r="K18" s="46">
        <f t="shared" si="0"/>
        <v>0</v>
      </c>
      <c r="N18" s="46">
        <f t="shared" si="1"/>
        <v>0</v>
      </c>
    </row>
    <row r="19" spans="1:17" x14ac:dyDescent="0.3">
      <c r="A19" s="63">
        <v>5</v>
      </c>
      <c r="C19" s="48">
        <v>43469</v>
      </c>
      <c r="D19" s="22" t="s">
        <v>113</v>
      </c>
      <c r="E19" s="44" t="s">
        <v>116</v>
      </c>
      <c r="F19" s="23" t="s">
        <v>117</v>
      </c>
      <c r="H19" s="23">
        <v>1100</v>
      </c>
      <c r="I19" s="25">
        <v>1.5</v>
      </c>
      <c r="J19" s="46">
        <v>40180</v>
      </c>
      <c r="K19" s="46">
        <f t="shared" si="0"/>
        <v>114800</v>
      </c>
      <c r="L19" s="47">
        <v>135000</v>
      </c>
      <c r="M19" s="47">
        <v>540</v>
      </c>
      <c r="N19" s="46">
        <f t="shared" si="1"/>
        <v>541.5</v>
      </c>
    </row>
    <row r="20" spans="1:17" x14ac:dyDescent="0.3">
      <c r="D20" s="22" t="s">
        <v>114</v>
      </c>
      <c r="E20" s="44" t="s">
        <v>116</v>
      </c>
      <c r="F20" s="45" t="s">
        <v>77</v>
      </c>
      <c r="G20" s="24" t="s">
        <v>77</v>
      </c>
      <c r="K20" s="46">
        <f t="shared" si="0"/>
        <v>0</v>
      </c>
      <c r="N20" s="46">
        <f t="shared" si="1"/>
        <v>0</v>
      </c>
    </row>
    <row r="21" spans="1:17" x14ac:dyDescent="0.3">
      <c r="D21" s="22" t="s">
        <v>115</v>
      </c>
      <c r="E21" s="44" t="s">
        <v>116</v>
      </c>
      <c r="F21" s="45" t="s">
        <v>77</v>
      </c>
      <c r="G21" s="24" t="s">
        <v>77</v>
      </c>
      <c r="K21" s="46">
        <f t="shared" si="0"/>
        <v>0</v>
      </c>
      <c r="N21" s="46">
        <f t="shared" si="1"/>
        <v>0</v>
      </c>
    </row>
    <row r="22" spans="1:17" x14ac:dyDescent="0.3">
      <c r="A22" s="63">
        <v>6</v>
      </c>
      <c r="C22" s="48">
        <v>43469</v>
      </c>
      <c r="D22" s="22" t="s">
        <v>118</v>
      </c>
      <c r="E22" s="44">
        <v>0.19969999999999999</v>
      </c>
      <c r="F22" s="23" t="s">
        <v>119</v>
      </c>
      <c r="G22" s="24" t="s">
        <v>120</v>
      </c>
      <c r="H22" s="23">
        <v>3010</v>
      </c>
      <c r="I22" s="25">
        <v>0.5</v>
      </c>
      <c r="J22" s="46">
        <v>39950</v>
      </c>
      <c r="K22" s="46">
        <f t="shared" si="0"/>
        <v>114140</v>
      </c>
      <c r="L22" s="47">
        <v>113000</v>
      </c>
      <c r="M22" s="47">
        <v>452</v>
      </c>
      <c r="N22" s="46">
        <f t="shared" si="1"/>
        <v>452.5</v>
      </c>
    </row>
    <row r="23" spans="1:17" x14ac:dyDescent="0.3">
      <c r="A23" s="63">
        <v>7</v>
      </c>
      <c r="C23" s="48">
        <v>43469</v>
      </c>
      <c r="D23" s="22" t="s">
        <v>121</v>
      </c>
      <c r="E23" s="44">
        <v>0.53110000000000002</v>
      </c>
      <c r="F23" s="23" t="s">
        <v>122</v>
      </c>
      <c r="G23" s="24" t="s">
        <v>123</v>
      </c>
      <c r="H23" s="23">
        <v>1100</v>
      </c>
      <c r="I23" s="25">
        <v>0.5</v>
      </c>
      <c r="J23" s="46">
        <v>32420</v>
      </c>
      <c r="K23" s="46">
        <f t="shared" si="0"/>
        <v>92630</v>
      </c>
      <c r="L23" s="47">
        <v>125000</v>
      </c>
      <c r="M23" s="47">
        <v>500</v>
      </c>
      <c r="N23" s="46">
        <f t="shared" si="1"/>
        <v>500.5</v>
      </c>
    </row>
    <row r="24" spans="1:17" x14ac:dyDescent="0.3">
      <c r="A24" s="63" t="s">
        <v>124</v>
      </c>
      <c r="C24" s="48">
        <v>43469</v>
      </c>
      <c r="D24" s="22" t="s">
        <v>125</v>
      </c>
      <c r="E24" s="44">
        <v>106.30800000000001</v>
      </c>
      <c r="F24" s="23" t="s">
        <v>129</v>
      </c>
      <c r="G24" s="24" t="s">
        <v>130</v>
      </c>
      <c r="H24" s="23">
        <v>1130</v>
      </c>
      <c r="I24" s="25">
        <v>2</v>
      </c>
      <c r="J24" s="46">
        <v>317300</v>
      </c>
      <c r="K24" s="46">
        <f t="shared" si="0"/>
        <v>906570</v>
      </c>
      <c r="N24" s="46">
        <f t="shared" si="1"/>
        <v>2</v>
      </c>
    </row>
    <row r="25" spans="1:17" x14ac:dyDescent="0.3">
      <c r="D25" s="22" t="s">
        <v>126</v>
      </c>
      <c r="E25" s="44">
        <v>60.070999999999998</v>
      </c>
      <c r="F25" s="45" t="s">
        <v>77</v>
      </c>
      <c r="G25" s="24" t="s">
        <v>77</v>
      </c>
      <c r="H25" s="23">
        <v>1180</v>
      </c>
      <c r="K25" s="46">
        <f t="shared" si="0"/>
        <v>0</v>
      </c>
      <c r="N25" s="46">
        <f t="shared" si="1"/>
        <v>0</v>
      </c>
    </row>
    <row r="26" spans="1:17" x14ac:dyDescent="0.3">
      <c r="D26" s="22" t="s">
        <v>127</v>
      </c>
      <c r="E26" s="44">
        <v>28.756</v>
      </c>
      <c r="F26" s="45" t="s">
        <v>77</v>
      </c>
      <c r="G26" s="24" t="s">
        <v>77</v>
      </c>
      <c r="K26" s="46">
        <f t="shared" si="0"/>
        <v>0</v>
      </c>
      <c r="N26" s="46">
        <f t="shared" si="1"/>
        <v>0</v>
      </c>
    </row>
    <row r="27" spans="1:17" x14ac:dyDescent="0.3">
      <c r="D27" s="22" t="s">
        <v>128</v>
      </c>
      <c r="E27" s="44">
        <v>40</v>
      </c>
      <c r="F27" s="45" t="s">
        <v>77</v>
      </c>
      <c r="G27" s="24" t="s">
        <v>77</v>
      </c>
      <c r="K27" s="46">
        <f t="shared" si="0"/>
        <v>0</v>
      </c>
      <c r="N27" s="46">
        <f t="shared" si="1"/>
        <v>0</v>
      </c>
    </row>
    <row r="28" spans="1:17" x14ac:dyDescent="0.3">
      <c r="A28" s="63">
        <v>4</v>
      </c>
      <c r="C28" s="48">
        <v>43469</v>
      </c>
      <c r="D28" s="22" t="s">
        <v>134</v>
      </c>
      <c r="E28" s="44" t="s">
        <v>135</v>
      </c>
      <c r="F28" s="23" t="s">
        <v>136</v>
      </c>
      <c r="G28" s="24" t="s">
        <v>137</v>
      </c>
      <c r="H28" s="23">
        <v>1090</v>
      </c>
      <c r="I28" s="25">
        <v>0.5</v>
      </c>
      <c r="J28" s="46">
        <v>31360</v>
      </c>
      <c r="K28" s="46">
        <f t="shared" ref="K28:K62" si="2">ROUND(J28/0.35,-1)</f>
        <v>89600</v>
      </c>
      <c r="L28" s="47">
        <v>45000</v>
      </c>
      <c r="M28" s="47">
        <v>180</v>
      </c>
      <c r="N28" s="46">
        <f t="shared" ref="N28:N62" si="3">I28+M28</f>
        <v>180.5</v>
      </c>
    </row>
    <row r="29" spans="1:17" x14ac:dyDescent="0.3">
      <c r="A29" s="63" t="s">
        <v>138</v>
      </c>
      <c r="C29" s="48">
        <v>43469</v>
      </c>
      <c r="D29" s="22" t="s">
        <v>139</v>
      </c>
      <c r="E29" s="44">
        <v>6.5279999999999996</v>
      </c>
      <c r="F29" s="23" t="s">
        <v>140</v>
      </c>
      <c r="G29" s="24" t="s">
        <v>141</v>
      </c>
      <c r="H29" s="23">
        <v>1070</v>
      </c>
      <c r="I29" s="25">
        <v>0.5</v>
      </c>
      <c r="J29" s="46">
        <v>27530</v>
      </c>
      <c r="K29" s="46">
        <f t="shared" si="2"/>
        <v>78660</v>
      </c>
      <c r="N29" s="46">
        <f t="shared" si="3"/>
        <v>0.5</v>
      </c>
    </row>
    <row r="30" spans="1:17" x14ac:dyDescent="0.3">
      <c r="A30" s="63" t="s">
        <v>142</v>
      </c>
      <c r="C30" s="48">
        <v>43469</v>
      </c>
      <c r="D30" s="22" t="s">
        <v>143</v>
      </c>
      <c r="E30" s="44">
        <v>0.76600000000000001</v>
      </c>
      <c r="F30" s="23" t="s">
        <v>146</v>
      </c>
      <c r="G30" s="24" t="s">
        <v>145</v>
      </c>
      <c r="H30" s="23">
        <v>3010</v>
      </c>
      <c r="I30" s="25">
        <v>1</v>
      </c>
      <c r="J30" s="46">
        <v>37240</v>
      </c>
      <c r="K30" s="46">
        <f t="shared" si="2"/>
        <v>106400</v>
      </c>
      <c r="N30" s="46">
        <f t="shared" si="3"/>
        <v>1</v>
      </c>
    </row>
    <row r="31" spans="1:17" s="39" customFormat="1" x14ac:dyDescent="0.3">
      <c r="A31" s="35"/>
      <c r="B31" s="36"/>
      <c r="C31" s="37"/>
      <c r="D31" s="38" t="s">
        <v>144</v>
      </c>
      <c r="E31" s="35">
        <v>0.17219999999999999</v>
      </c>
      <c r="F31" s="39" t="s">
        <v>77</v>
      </c>
      <c r="G31" s="40" t="s">
        <v>77</v>
      </c>
      <c r="I31" s="41"/>
      <c r="J31" s="41"/>
      <c r="K31" s="41">
        <f t="shared" si="2"/>
        <v>0</v>
      </c>
      <c r="L31" s="42"/>
      <c r="M31" s="42"/>
      <c r="N31" s="41">
        <f t="shared" si="3"/>
        <v>0</v>
      </c>
      <c r="O31" s="53"/>
      <c r="P31" s="37"/>
      <c r="Q31" s="36"/>
    </row>
    <row r="32" spans="1:17" x14ac:dyDescent="0.3">
      <c r="K32" s="46"/>
      <c r="N32" s="46">
        <f>SUM(N11:N31)</f>
        <v>2242.5</v>
      </c>
      <c r="O32" s="51">
        <v>70047</v>
      </c>
    </row>
    <row r="33" spans="1:17" x14ac:dyDescent="0.3">
      <c r="K33" s="46"/>
      <c r="N33" s="46"/>
    </row>
    <row r="34" spans="1:17" x14ac:dyDescent="0.3">
      <c r="A34" s="63" t="s">
        <v>147</v>
      </c>
      <c r="C34" s="48">
        <v>43472</v>
      </c>
      <c r="D34" s="43" t="s">
        <v>148</v>
      </c>
      <c r="E34" s="44">
        <v>2.74</v>
      </c>
      <c r="F34" s="45" t="s">
        <v>150</v>
      </c>
      <c r="G34" s="24" t="s">
        <v>151</v>
      </c>
      <c r="H34" s="45">
        <v>1060</v>
      </c>
      <c r="I34" s="46">
        <v>1</v>
      </c>
      <c r="J34" s="46">
        <v>21780</v>
      </c>
      <c r="K34" s="46">
        <f t="shared" ref="K34:K35" si="4">ROUND(J34/0.35,-1)</f>
        <v>62230</v>
      </c>
      <c r="N34" s="46">
        <f t="shared" ref="N34:N35" si="5">I34+M34</f>
        <v>1</v>
      </c>
    </row>
    <row r="35" spans="1:17" s="45" customFormat="1" x14ac:dyDescent="0.3">
      <c r="A35" s="63"/>
      <c r="B35" s="21"/>
      <c r="C35" s="48"/>
      <c r="D35" s="43" t="s">
        <v>149</v>
      </c>
      <c r="E35" s="44">
        <v>0.88900000000000001</v>
      </c>
      <c r="F35" s="45" t="s">
        <v>77</v>
      </c>
      <c r="G35" s="24" t="s">
        <v>77</v>
      </c>
      <c r="I35" s="46"/>
      <c r="J35" s="46"/>
      <c r="K35" s="46">
        <f t="shared" si="4"/>
        <v>0</v>
      </c>
      <c r="L35" s="47"/>
      <c r="M35" s="47"/>
      <c r="N35" s="46">
        <f t="shared" si="5"/>
        <v>0</v>
      </c>
      <c r="O35" s="51"/>
      <c r="P35" s="68"/>
      <c r="Q35" s="21"/>
    </row>
    <row r="36" spans="1:17" x14ac:dyDescent="0.3">
      <c r="A36" s="63">
        <v>8</v>
      </c>
      <c r="C36" s="48">
        <v>43472</v>
      </c>
      <c r="D36" s="22" t="s">
        <v>152</v>
      </c>
      <c r="E36" s="44">
        <v>9.64</v>
      </c>
      <c r="F36" s="23" t="s">
        <v>153</v>
      </c>
      <c r="G36" s="24" t="s">
        <v>154</v>
      </c>
      <c r="H36" s="23">
        <v>1030</v>
      </c>
      <c r="I36" s="25">
        <v>0.5</v>
      </c>
      <c r="J36" s="46">
        <v>56420</v>
      </c>
      <c r="K36" s="46">
        <f t="shared" si="2"/>
        <v>161200</v>
      </c>
      <c r="L36" s="47">
        <v>250000</v>
      </c>
      <c r="M36" s="47">
        <v>1000</v>
      </c>
      <c r="N36" s="46">
        <f t="shared" si="3"/>
        <v>1000.5</v>
      </c>
    </row>
    <row r="37" spans="1:17" x14ac:dyDescent="0.3">
      <c r="A37" s="63" t="s">
        <v>155</v>
      </c>
      <c r="C37" s="48">
        <v>43472</v>
      </c>
      <c r="D37" s="22" t="s">
        <v>156</v>
      </c>
      <c r="E37" s="44">
        <v>2.0680000000000001</v>
      </c>
      <c r="F37" s="23" t="s">
        <v>157</v>
      </c>
      <c r="G37" s="24" t="s">
        <v>158</v>
      </c>
      <c r="H37" s="23">
        <v>1090</v>
      </c>
      <c r="I37" s="25">
        <v>0.5</v>
      </c>
      <c r="J37" s="46">
        <v>81910</v>
      </c>
      <c r="K37" s="46">
        <f t="shared" si="2"/>
        <v>234030</v>
      </c>
      <c r="N37" s="46">
        <f t="shared" si="3"/>
        <v>0.5</v>
      </c>
    </row>
    <row r="38" spans="1:17" x14ac:dyDescent="0.3">
      <c r="A38" s="63" t="s">
        <v>159</v>
      </c>
      <c r="C38" s="48">
        <v>43472</v>
      </c>
      <c r="D38" s="22" t="s">
        <v>160</v>
      </c>
      <c r="E38" s="44">
        <v>53.789000000000001</v>
      </c>
      <c r="F38" s="23" t="s">
        <v>161</v>
      </c>
      <c r="G38" s="24" t="s">
        <v>158</v>
      </c>
      <c r="H38" s="23">
        <v>1090</v>
      </c>
      <c r="I38" s="25">
        <v>0.5</v>
      </c>
      <c r="J38" s="46">
        <v>138440</v>
      </c>
      <c r="K38" s="46">
        <f t="shared" si="2"/>
        <v>395540</v>
      </c>
      <c r="N38" s="46">
        <f t="shared" si="3"/>
        <v>0.5</v>
      </c>
    </row>
    <row r="39" spans="1:17" x14ac:dyDescent="0.3">
      <c r="A39" s="63">
        <v>9</v>
      </c>
      <c r="C39" s="48">
        <v>43472</v>
      </c>
      <c r="D39" s="22" t="s">
        <v>162</v>
      </c>
      <c r="E39" s="44">
        <v>0.64900000000000002</v>
      </c>
      <c r="F39" s="23" t="s">
        <v>163</v>
      </c>
      <c r="G39" s="24" t="s">
        <v>164</v>
      </c>
      <c r="H39" s="23">
        <v>1220</v>
      </c>
      <c r="I39" s="25">
        <v>0.5</v>
      </c>
      <c r="J39" s="46">
        <v>16950</v>
      </c>
      <c r="K39" s="46">
        <f t="shared" si="2"/>
        <v>48430</v>
      </c>
      <c r="L39" s="47">
        <v>40000</v>
      </c>
      <c r="M39" s="47">
        <v>160</v>
      </c>
      <c r="N39" s="46">
        <f t="shared" si="3"/>
        <v>160.5</v>
      </c>
    </row>
    <row r="40" spans="1:17" x14ac:dyDescent="0.3">
      <c r="A40" s="63" t="s">
        <v>165</v>
      </c>
      <c r="C40" s="48">
        <v>43473</v>
      </c>
      <c r="D40" s="22" t="s">
        <v>166</v>
      </c>
      <c r="E40" s="44">
        <v>0.77</v>
      </c>
      <c r="F40" s="23" t="s">
        <v>167</v>
      </c>
      <c r="G40" s="24" t="s">
        <v>168</v>
      </c>
      <c r="H40" s="23">
        <v>1110</v>
      </c>
      <c r="I40" s="25">
        <v>0.5</v>
      </c>
      <c r="J40" s="46">
        <v>5640</v>
      </c>
      <c r="K40" s="46">
        <f t="shared" si="2"/>
        <v>16110</v>
      </c>
      <c r="N40" s="46">
        <f t="shared" si="3"/>
        <v>0.5</v>
      </c>
    </row>
    <row r="41" spans="1:17" s="39" customFormat="1" x14ac:dyDescent="0.3">
      <c r="A41" s="35">
        <v>11</v>
      </c>
      <c r="B41" s="36"/>
      <c r="C41" s="37">
        <v>43473</v>
      </c>
      <c r="D41" s="38" t="s">
        <v>169</v>
      </c>
      <c r="E41" s="35">
        <v>5.7687999999999997</v>
      </c>
      <c r="F41" s="39" t="s">
        <v>170</v>
      </c>
      <c r="G41" s="40" t="s">
        <v>171</v>
      </c>
      <c r="H41" s="39">
        <v>1070</v>
      </c>
      <c r="I41" s="41">
        <v>0.5</v>
      </c>
      <c r="J41" s="41">
        <v>55090</v>
      </c>
      <c r="K41" s="41">
        <f t="shared" si="2"/>
        <v>157400</v>
      </c>
      <c r="L41" s="42">
        <v>148000</v>
      </c>
      <c r="M41" s="42">
        <v>592</v>
      </c>
      <c r="N41" s="41">
        <f t="shared" si="3"/>
        <v>592.5</v>
      </c>
      <c r="O41" s="53"/>
      <c r="P41" s="37"/>
      <c r="Q41" s="36"/>
    </row>
    <row r="42" spans="1:17" x14ac:dyDescent="0.3">
      <c r="K42" s="46"/>
      <c r="N42" s="46">
        <f>SUM(N34:N41)</f>
        <v>1756</v>
      </c>
      <c r="O42" s="51">
        <v>70070</v>
      </c>
    </row>
    <row r="43" spans="1:17" x14ac:dyDescent="0.3">
      <c r="K43" s="46"/>
      <c r="N43" s="46"/>
    </row>
    <row r="44" spans="1:17" x14ac:dyDescent="0.3">
      <c r="A44" s="63">
        <v>12</v>
      </c>
      <c r="C44" s="48">
        <v>43473</v>
      </c>
      <c r="D44" s="22" t="s">
        <v>172</v>
      </c>
      <c r="E44" s="44">
        <v>7.9660000000000002</v>
      </c>
      <c r="F44" s="23" t="s">
        <v>173</v>
      </c>
      <c r="G44" s="24" t="s">
        <v>174</v>
      </c>
      <c r="H44" s="23">
        <v>1110</v>
      </c>
      <c r="I44" s="25">
        <v>0.5</v>
      </c>
      <c r="J44" s="46">
        <v>37440</v>
      </c>
      <c r="K44" s="46">
        <f t="shared" si="2"/>
        <v>106970</v>
      </c>
      <c r="L44" s="47">
        <v>100000</v>
      </c>
      <c r="M44" s="47">
        <v>400</v>
      </c>
      <c r="N44" s="46">
        <f t="shared" si="3"/>
        <v>400.5</v>
      </c>
    </row>
    <row r="45" spans="1:17" x14ac:dyDescent="0.3">
      <c r="A45" s="63">
        <v>15</v>
      </c>
      <c r="C45" s="48">
        <v>43473</v>
      </c>
      <c r="D45" s="22" t="s">
        <v>175</v>
      </c>
      <c r="E45" s="44">
        <v>0.20899999999999999</v>
      </c>
      <c r="F45" s="23" t="s">
        <v>176</v>
      </c>
      <c r="G45" s="24" t="s">
        <v>177</v>
      </c>
      <c r="H45" s="23">
        <v>3010</v>
      </c>
      <c r="I45" s="25">
        <v>0.5</v>
      </c>
      <c r="J45" s="46">
        <v>37310</v>
      </c>
      <c r="K45" s="46">
        <f t="shared" si="2"/>
        <v>106600</v>
      </c>
      <c r="L45" s="47">
        <v>43300</v>
      </c>
      <c r="M45" s="47">
        <v>173.2</v>
      </c>
      <c r="N45" s="46">
        <f t="shared" si="3"/>
        <v>173.7</v>
      </c>
    </row>
    <row r="46" spans="1:17" x14ac:dyDescent="0.3">
      <c r="A46" s="63">
        <v>16</v>
      </c>
      <c r="C46" s="48">
        <v>43473</v>
      </c>
      <c r="D46" s="22" t="s">
        <v>178</v>
      </c>
      <c r="E46" s="44" t="s">
        <v>179</v>
      </c>
      <c r="F46" s="23" t="s">
        <v>180</v>
      </c>
      <c r="G46" s="24" t="s">
        <v>181</v>
      </c>
      <c r="H46" s="23">
        <v>3010</v>
      </c>
      <c r="I46" s="25">
        <v>0.5</v>
      </c>
      <c r="J46" s="46">
        <v>17850</v>
      </c>
      <c r="K46" s="46">
        <f t="shared" si="2"/>
        <v>51000</v>
      </c>
      <c r="L46" s="47">
        <v>7200</v>
      </c>
      <c r="M46" s="47">
        <v>28.8</v>
      </c>
      <c r="N46" s="46">
        <f t="shared" si="3"/>
        <v>29.3</v>
      </c>
    </row>
    <row r="47" spans="1:17" x14ac:dyDescent="0.3">
      <c r="A47" s="63" t="s">
        <v>182</v>
      </c>
      <c r="C47" s="48">
        <v>43473</v>
      </c>
      <c r="D47" s="22" t="s">
        <v>183</v>
      </c>
      <c r="E47" s="44" t="s">
        <v>186</v>
      </c>
      <c r="F47" s="23" t="s">
        <v>187</v>
      </c>
      <c r="G47" s="24" t="s">
        <v>188</v>
      </c>
      <c r="H47" s="23">
        <v>2050</v>
      </c>
      <c r="I47" s="25">
        <v>1.5</v>
      </c>
      <c r="J47" s="46">
        <v>54070</v>
      </c>
      <c r="K47" s="46">
        <f t="shared" si="2"/>
        <v>154490</v>
      </c>
      <c r="N47" s="46">
        <f t="shared" si="3"/>
        <v>1.5</v>
      </c>
    </row>
    <row r="48" spans="1:17" x14ac:dyDescent="0.3">
      <c r="D48" s="22" t="s">
        <v>184</v>
      </c>
      <c r="E48" s="44" t="s">
        <v>186</v>
      </c>
      <c r="F48" s="23" t="s">
        <v>77</v>
      </c>
      <c r="G48" s="45" t="s">
        <v>77</v>
      </c>
      <c r="H48" s="23">
        <v>2050</v>
      </c>
      <c r="K48" s="46">
        <f t="shared" si="2"/>
        <v>0</v>
      </c>
      <c r="N48" s="46">
        <f t="shared" si="3"/>
        <v>0</v>
      </c>
    </row>
    <row r="49" spans="1:17" x14ac:dyDescent="0.3">
      <c r="D49" s="22" t="s">
        <v>185</v>
      </c>
      <c r="E49" s="44">
        <v>33.058</v>
      </c>
      <c r="F49" s="45" t="s">
        <v>77</v>
      </c>
      <c r="G49" s="45" t="s">
        <v>77</v>
      </c>
      <c r="H49" s="23">
        <v>1100</v>
      </c>
      <c r="K49" s="46">
        <f t="shared" si="2"/>
        <v>0</v>
      </c>
      <c r="N49" s="46">
        <f t="shared" si="3"/>
        <v>0</v>
      </c>
    </row>
    <row r="50" spans="1:17" x14ac:dyDescent="0.3">
      <c r="A50" s="63" t="s">
        <v>189</v>
      </c>
      <c r="C50" s="48">
        <v>43473</v>
      </c>
      <c r="D50" s="22" t="s">
        <v>190</v>
      </c>
      <c r="E50" s="44">
        <v>0.14349999999999999</v>
      </c>
      <c r="F50" s="23" t="s">
        <v>191</v>
      </c>
      <c r="G50" s="24" t="s">
        <v>192</v>
      </c>
      <c r="H50" s="23">
        <v>1190</v>
      </c>
      <c r="I50" s="25">
        <v>0.5</v>
      </c>
      <c r="J50" s="46">
        <v>1200</v>
      </c>
      <c r="K50" s="46">
        <f t="shared" si="2"/>
        <v>3430</v>
      </c>
      <c r="N50" s="46">
        <f t="shared" si="3"/>
        <v>0.5</v>
      </c>
    </row>
    <row r="51" spans="1:17" x14ac:dyDescent="0.3">
      <c r="A51" s="63" t="s">
        <v>193</v>
      </c>
      <c r="C51" s="48">
        <v>43473</v>
      </c>
      <c r="D51" s="22" t="s">
        <v>194</v>
      </c>
      <c r="E51" s="44" t="s">
        <v>195</v>
      </c>
      <c r="F51" s="23" t="s">
        <v>196</v>
      </c>
      <c r="G51" s="24" t="s">
        <v>197</v>
      </c>
      <c r="H51" s="23">
        <v>2050</v>
      </c>
      <c r="I51" s="25">
        <v>0.5</v>
      </c>
      <c r="J51" s="46">
        <v>19370</v>
      </c>
      <c r="K51" s="46">
        <f t="shared" si="2"/>
        <v>55340</v>
      </c>
      <c r="N51" s="46">
        <f t="shared" si="3"/>
        <v>0.5</v>
      </c>
    </row>
    <row r="52" spans="1:17" x14ac:dyDescent="0.3">
      <c r="A52" s="63">
        <v>17</v>
      </c>
      <c r="C52" s="48">
        <v>43473</v>
      </c>
      <c r="D52" s="22" t="s">
        <v>198</v>
      </c>
      <c r="E52" s="44">
        <v>0.48209999999999997</v>
      </c>
      <c r="F52" s="23" t="s">
        <v>199</v>
      </c>
      <c r="G52" s="24" t="s">
        <v>200</v>
      </c>
      <c r="H52" s="23">
        <v>3010</v>
      </c>
      <c r="I52" s="25">
        <v>0.5</v>
      </c>
      <c r="J52" s="46">
        <v>62960</v>
      </c>
      <c r="K52" s="46">
        <f t="shared" si="2"/>
        <v>179890</v>
      </c>
      <c r="L52" s="47">
        <v>179800</v>
      </c>
      <c r="M52" s="47">
        <v>719.2</v>
      </c>
      <c r="N52" s="46">
        <f t="shared" si="3"/>
        <v>719.7</v>
      </c>
    </row>
    <row r="53" spans="1:17" x14ac:dyDescent="0.3">
      <c r="A53" s="63">
        <v>18</v>
      </c>
      <c r="C53" s="48">
        <v>43473</v>
      </c>
      <c r="D53" s="22" t="s">
        <v>201</v>
      </c>
      <c r="E53" s="44">
        <v>6.7809999999999997</v>
      </c>
      <c r="F53" s="23" t="s">
        <v>203</v>
      </c>
      <c r="G53" s="24" t="s">
        <v>204</v>
      </c>
      <c r="H53" s="23">
        <v>1210</v>
      </c>
      <c r="I53" s="25">
        <v>1</v>
      </c>
      <c r="J53" s="46">
        <v>38610</v>
      </c>
      <c r="K53" s="46">
        <f t="shared" si="2"/>
        <v>110310</v>
      </c>
      <c r="L53" s="47">
        <v>174900</v>
      </c>
      <c r="M53" s="47">
        <v>699.6</v>
      </c>
      <c r="N53" s="46">
        <f t="shared" si="3"/>
        <v>700.6</v>
      </c>
    </row>
    <row r="54" spans="1:17" s="39" customFormat="1" x14ac:dyDescent="0.3">
      <c r="A54" s="35"/>
      <c r="B54" s="36"/>
      <c r="C54" s="37"/>
      <c r="D54" s="38" t="s">
        <v>202</v>
      </c>
      <c r="E54" s="35">
        <v>0.80900000000000005</v>
      </c>
      <c r="F54" s="39" t="s">
        <v>77</v>
      </c>
      <c r="G54" s="40" t="s">
        <v>77</v>
      </c>
      <c r="I54" s="41"/>
      <c r="J54" s="41"/>
      <c r="K54" s="41">
        <f t="shared" si="2"/>
        <v>0</v>
      </c>
      <c r="L54" s="42"/>
      <c r="M54" s="42"/>
      <c r="N54" s="41">
        <f t="shared" si="3"/>
        <v>0</v>
      </c>
      <c r="O54" s="53"/>
      <c r="P54" s="37"/>
      <c r="Q54" s="36"/>
    </row>
    <row r="55" spans="1:17" x14ac:dyDescent="0.3">
      <c r="K55" s="46"/>
      <c r="N55" s="46">
        <f>SUM(N44:N54)</f>
        <v>2026.3000000000002</v>
      </c>
      <c r="O55" s="51">
        <v>70092</v>
      </c>
    </row>
    <row r="56" spans="1:17" x14ac:dyDescent="0.3">
      <c r="K56" s="46"/>
      <c r="N56" s="46"/>
    </row>
    <row r="57" spans="1:17" s="45" customFormat="1" x14ac:dyDescent="0.3">
      <c r="A57" s="63">
        <v>10</v>
      </c>
      <c r="B57" s="21"/>
      <c r="C57" s="48">
        <v>43473</v>
      </c>
      <c r="D57" s="43" t="s">
        <v>205</v>
      </c>
      <c r="E57" s="44">
        <v>0.35489999999999999</v>
      </c>
      <c r="F57" s="45" t="s">
        <v>206</v>
      </c>
      <c r="G57" s="24" t="s">
        <v>207</v>
      </c>
      <c r="H57" s="45">
        <v>3010</v>
      </c>
      <c r="I57" s="46">
        <v>0.5</v>
      </c>
      <c r="J57" s="46">
        <v>55590</v>
      </c>
      <c r="K57" s="46">
        <f>ROUND(J57/0.35,-1)</f>
        <v>158830</v>
      </c>
      <c r="L57" s="47">
        <v>175000</v>
      </c>
      <c r="M57" s="47">
        <v>700</v>
      </c>
      <c r="N57" s="46">
        <f>I57+M57</f>
        <v>700.5</v>
      </c>
      <c r="O57" s="51"/>
      <c r="P57" s="68"/>
      <c r="Q57" s="21"/>
    </row>
    <row r="58" spans="1:17" s="45" customFormat="1" x14ac:dyDescent="0.3">
      <c r="A58" s="63">
        <v>13</v>
      </c>
      <c r="B58" s="21"/>
      <c r="C58" s="48">
        <v>43473</v>
      </c>
      <c r="D58" s="43" t="s">
        <v>208</v>
      </c>
      <c r="E58" s="44">
        <v>2.343</v>
      </c>
      <c r="F58" s="45" t="s">
        <v>209</v>
      </c>
      <c r="G58" s="24" t="s">
        <v>210</v>
      </c>
      <c r="H58" s="45">
        <v>1150</v>
      </c>
      <c r="I58" s="46">
        <v>0.5</v>
      </c>
      <c r="J58" s="46">
        <v>33200</v>
      </c>
      <c r="K58" s="46">
        <f t="shared" si="2"/>
        <v>94860</v>
      </c>
      <c r="L58" s="47">
        <v>127000</v>
      </c>
      <c r="M58" s="47">
        <v>508</v>
      </c>
      <c r="N58" s="46">
        <f t="shared" si="3"/>
        <v>508.5</v>
      </c>
      <c r="O58" s="51"/>
      <c r="P58" s="68"/>
      <c r="Q58" s="21"/>
    </row>
    <row r="59" spans="1:17" s="45" customFormat="1" x14ac:dyDescent="0.3">
      <c r="A59" s="63">
        <v>14</v>
      </c>
      <c r="B59" s="21"/>
      <c r="C59" s="48">
        <v>43473</v>
      </c>
      <c r="D59" s="43" t="s">
        <v>211</v>
      </c>
      <c r="E59" s="44" t="s">
        <v>212</v>
      </c>
      <c r="F59" s="45" t="s">
        <v>213</v>
      </c>
      <c r="G59" s="24" t="s">
        <v>214</v>
      </c>
      <c r="H59" s="45">
        <v>3010</v>
      </c>
      <c r="I59" s="46">
        <v>0.5</v>
      </c>
      <c r="J59" s="46">
        <v>9950</v>
      </c>
      <c r="K59" s="46">
        <f t="shared" si="2"/>
        <v>28430</v>
      </c>
      <c r="L59" s="47">
        <v>52000</v>
      </c>
      <c r="M59" s="47">
        <v>208</v>
      </c>
      <c r="N59" s="46">
        <f t="shared" si="3"/>
        <v>208.5</v>
      </c>
      <c r="O59" s="51"/>
      <c r="P59" s="68"/>
      <c r="Q59" s="21"/>
    </row>
    <row r="60" spans="1:17" s="45" customFormat="1" x14ac:dyDescent="0.3">
      <c r="A60" s="63">
        <v>19</v>
      </c>
      <c r="B60" s="21"/>
      <c r="C60" s="48">
        <v>43474</v>
      </c>
      <c r="D60" s="43" t="s">
        <v>215</v>
      </c>
      <c r="E60" s="44">
        <v>19.21</v>
      </c>
      <c r="F60" s="45" t="s">
        <v>216</v>
      </c>
      <c r="G60" s="24" t="s">
        <v>217</v>
      </c>
      <c r="H60" s="45">
        <v>1080</v>
      </c>
      <c r="I60" s="46">
        <v>0.5</v>
      </c>
      <c r="J60" s="46">
        <v>27590</v>
      </c>
      <c r="K60" s="46">
        <f t="shared" si="2"/>
        <v>78830</v>
      </c>
      <c r="L60" s="47">
        <v>86445</v>
      </c>
      <c r="M60" s="47">
        <v>346</v>
      </c>
      <c r="N60" s="46">
        <f t="shared" si="3"/>
        <v>346.5</v>
      </c>
      <c r="O60" s="51"/>
      <c r="P60" s="68"/>
      <c r="Q60" s="21"/>
    </row>
    <row r="61" spans="1:17" x14ac:dyDescent="0.3">
      <c r="A61" s="63">
        <v>20</v>
      </c>
      <c r="C61" s="48">
        <v>43475</v>
      </c>
      <c r="D61" s="22" t="s">
        <v>218</v>
      </c>
      <c r="E61" s="44">
        <v>0.14319999999999999</v>
      </c>
      <c r="F61" s="23" t="s">
        <v>219</v>
      </c>
      <c r="G61" s="24" t="s">
        <v>220</v>
      </c>
      <c r="H61" s="23">
        <v>3010</v>
      </c>
      <c r="I61" s="25">
        <v>0.5</v>
      </c>
      <c r="J61" s="46">
        <v>21080</v>
      </c>
      <c r="K61" s="46">
        <f t="shared" si="2"/>
        <v>60230</v>
      </c>
      <c r="L61" s="47">
        <v>19000</v>
      </c>
      <c r="M61" s="47">
        <v>76</v>
      </c>
      <c r="N61" s="46">
        <f t="shared" si="3"/>
        <v>76.5</v>
      </c>
    </row>
    <row r="62" spans="1:17" s="39" customFormat="1" x14ac:dyDescent="0.3">
      <c r="A62" s="35">
        <v>21</v>
      </c>
      <c r="B62" s="36"/>
      <c r="C62" s="37">
        <v>43475</v>
      </c>
      <c r="D62" s="38" t="s">
        <v>221</v>
      </c>
      <c r="E62" s="35">
        <v>0.36599999999999999</v>
      </c>
      <c r="F62" s="39" t="s">
        <v>222</v>
      </c>
      <c r="G62" s="40" t="s">
        <v>223</v>
      </c>
      <c r="H62" s="39">
        <v>3010</v>
      </c>
      <c r="I62" s="41">
        <v>0.5</v>
      </c>
      <c r="J62" s="41">
        <v>46090</v>
      </c>
      <c r="K62" s="41">
        <f t="shared" si="2"/>
        <v>131690</v>
      </c>
      <c r="L62" s="42">
        <v>110000</v>
      </c>
      <c r="M62" s="42">
        <v>440</v>
      </c>
      <c r="N62" s="41">
        <f t="shared" si="3"/>
        <v>440.5</v>
      </c>
      <c r="O62" s="53"/>
      <c r="P62" s="37"/>
      <c r="Q62" s="36"/>
    </row>
    <row r="63" spans="1:17" x14ac:dyDescent="0.3">
      <c r="K63" s="46"/>
      <c r="N63" s="46">
        <f>SUM(N57:N62)</f>
        <v>2281</v>
      </c>
      <c r="O63" s="51">
        <v>70124</v>
      </c>
    </row>
    <row r="64" spans="1:17" x14ac:dyDescent="0.3">
      <c r="K64" s="46"/>
      <c r="N64" s="46"/>
    </row>
    <row r="65" spans="1:17" x14ac:dyDescent="0.3">
      <c r="A65" s="63">
        <v>23</v>
      </c>
      <c r="C65" s="48">
        <v>43476</v>
      </c>
      <c r="D65" s="22" t="s">
        <v>228</v>
      </c>
      <c r="E65" s="44" t="s">
        <v>229</v>
      </c>
      <c r="F65" s="23" t="s">
        <v>230</v>
      </c>
      <c r="G65" s="24" t="s">
        <v>231</v>
      </c>
      <c r="H65" s="23">
        <v>3010</v>
      </c>
      <c r="I65" s="25">
        <v>0.5</v>
      </c>
      <c r="J65" s="46">
        <v>33650</v>
      </c>
      <c r="K65" s="46">
        <f t="shared" ref="K65:K85" si="6">ROUND(J65/0.35,-1)</f>
        <v>96140</v>
      </c>
      <c r="L65" s="47">
        <v>105000</v>
      </c>
      <c r="M65" s="47">
        <v>420</v>
      </c>
      <c r="N65" s="46">
        <f t="shared" ref="N65:N85" si="7">I65+M65</f>
        <v>420.5</v>
      </c>
    </row>
    <row r="66" spans="1:17" x14ac:dyDescent="0.3">
      <c r="A66" s="63" t="s">
        <v>232</v>
      </c>
      <c r="C66" s="48">
        <v>43476</v>
      </c>
      <c r="D66" s="22" t="s">
        <v>233</v>
      </c>
      <c r="E66" s="44" t="s">
        <v>234</v>
      </c>
      <c r="F66" s="23" t="s">
        <v>235</v>
      </c>
      <c r="G66" s="24" t="s">
        <v>236</v>
      </c>
      <c r="H66" s="23">
        <v>3010</v>
      </c>
      <c r="I66" s="25">
        <v>0.5</v>
      </c>
      <c r="J66" s="46">
        <v>46980</v>
      </c>
      <c r="K66" s="46">
        <f t="shared" si="6"/>
        <v>134230</v>
      </c>
      <c r="N66" s="46">
        <f t="shared" si="7"/>
        <v>0.5</v>
      </c>
    </row>
    <row r="67" spans="1:17" x14ac:dyDescent="0.3">
      <c r="A67" s="63">
        <v>25</v>
      </c>
      <c r="C67" s="48">
        <v>43476</v>
      </c>
      <c r="D67" s="22" t="s">
        <v>237</v>
      </c>
      <c r="E67" s="44">
        <v>7.0919999999999996</v>
      </c>
      <c r="F67" s="23" t="s">
        <v>239</v>
      </c>
      <c r="G67" s="24" t="s">
        <v>240</v>
      </c>
      <c r="H67" s="23">
        <v>1160</v>
      </c>
      <c r="I67" s="25">
        <v>1.5</v>
      </c>
      <c r="J67" s="46">
        <v>27960</v>
      </c>
      <c r="K67" s="46">
        <f t="shared" si="6"/>
        <v>79890</v>
      </c>
      <c r="L67" s="47">
        <v>90300</v>
      </c>
      <c r="M67" s="47">
        <v>361.2</v>
      </c>
      <c r="N67" s="46">
        <f t="shared" si="7"/>
        <v>362.7</v>
      </c>
    </row>
    <row r="68" spans="1:17" x14ac:dyDescent="0.3">
      <c r="D68" s="22" t="s">
        <v>238</v>
      </c>
      <c r="E68" s="44">
        <v>7.0919999999999996</v>
      </c>
      <c r="F68" s="23" t="s">
        <v>77</v>
      </c>
      <c r="G68" s="45" t="s">
        <v>77</v>
      </c>
      <c r="K68" s="46">
        <f t="shared" si="6"/>
        <v>0</v>
      </c>
      <c r="N68" s="46">
        <f t="shared" si="7"/>
        <v>0</v>
      </c>
    </row>
    <row r="69" spans="1:17" x14ac:dyDescent="0.3">
      <c r="D69" s="22" t="s">
        <v>238</v>
      </c>
      <c r="E69" s="44">
        <v>7.0919999999999996</v>
      </c>
      <c r="F69" s="23" t="s">
        <v>77</v>
      </c>
      <c r="G69" s="45" t="s">
        <v>77</v>
      </c>
      <c r="K69" s="46">
        <f t="shared" si="6"/>
        <v>0</v>
      </c>
      <c r="N69" s="46">
        <f t="shared" si="7"/>
        <v>0</v>
      </c>
    </row>
    <row r="70" spans="1:17" s="39" customFormat="1" x14ac:dyDescent="0.3">
      <c r="A70" s="35" t="s">
        <v>241</v>
      </c>
      <c r="B70" s="36"/>
      <c r="C70" s="37">
        <v>43476</v>
      </c>
      <c r="D70" s="38" t="s">
        <v>242</v>
      </c>
      <c r="E70" s="35">
        <v>6.7081</v>
      </c>
      <c r="F70" s="39" t="s">
        <v>243</v>
      </c>
      <c r="G70" s="40" t="s">
        <v>244</v>
      </c>
      <c r="H70" s="39">
        <v>1170</v>
      </c>
      <c r="I70" s="41">
        <v>0.5</v>
      </c>
      <c r="J70" s="41">
        <v>31860</v>
      </c>
      <c r="K70" s="41">
        <f t="shared" si="6"/>
        <v>91030</v>
      </c>
      <c r="L70" s="42"/>
      <c r="M70" s="42"/>
      <c r="N70" s="41">
        <f t="shared" si="7"/>
        <v>0.5</v>
      </c>
      <c r="O70" s="53"/>
      <c r="P70" s="37"/>
      <c r="Q70" s="36"/>
    </row>
    <row r="71" spans="1:17" x14ac:dyDescent="0.3">
      <c r="K71" s="46"/>
      <c r="N71" s="46">
        <f>SUM(N65:N70)</f>
        <v>784.2</v>
      </c>
      <c r="O71" s="51">
        <v>70140</v>
      </c>
    </row>
    <row r="72" spans="1:17" x14ac:dyDescent="0.3">
      <c r="K72" s="46"/>
      <c r="N72" s="46"/>
    </row>
    <row r="73" spans="1:17" s="45" customFormat="1" x14ac:dyDescent="0.3">
      <c r="A73" s="63" t="s">
        <v>224</v>
      </c>
      <c r="B73" s="21"/>
      <c r="C73" s="48">
        <v>43473</v>
      </c>
      <c r="D73" s="43" t="s">
        <v>277</v>
      </c>
      <c r="E73" s="44">
        <v>136.8663</v>
      </c>
      <c r="F73" s="45" t="s">
        <v>278</v>
      </c>
      <c r="G73" s="24" t="s">
        <v>279</v>
      </c>
      <c r="H73" s="45">
        <v>1150</v>
      </c>
      <c r="I73" s="46">
        <v>1</v>
      </c>
      <c r="J73" s="46">
        <v>191930</v>
      </c>
      <c r="K73" s="46">
        <f>ROUND(J73/0.35,-1)</f>
        <v>548370</v>
      </c>
      <c r="L73" s="47"/>
      <c r="M73" s="47"/>
      <c r="N73" s="46">
        <f>I73+M73</f>
        <v>1</v>
      </c>
      <c r="O73" s="51"/>
      <c r="P73" s="68"/>
      <c r="Q73" s="21"/>
    </row>
    <row r="74" spans="1:17" s="45" customFormat="1" x14ac:dyDescent="0.3">
      <c r="A74" s="63">
        <v>24</v>
      </c>
      <c r="B74" s="21"/>
      <c r="C74" s="48">
        <v>43476</v>
      </c>
      <c r="D74" s="43" t="s">
        <v>262</v>
      </c>
      <c r="E74" s="44">
        <v>0.42899999999999999</v>
      </c>
      <c r="F74" s="45" t="s">
        <v>264</v>
      </c>
      <c r="G74" s="24" t="s">
        <v>265</v>
      </c>
      <c r="H74" s="45">
        <v>2040</v>
      </c>
      <c r="I74" s="46">
        <v>1</v>
      </c>
      <c r="J74" s="46">
        <v>50220</v>
      </c>
      <c r="K74" s="46">
        <f t="shared" si="6"/>
        <v>143490</v>
      </c>
      <c r="L74" s="47">
        <v>110000</v>
      </c>
      <c r="M74" s="47">
        <v>440</v>
      </c>
      <c r="N74" s="46">
        <f t="shared" si="7"/>
        <v>441</v>
      </c>
      <c r="O74" s="51"/>
      <c r="P74" s="68"/>
      <c r="Q74" s="21"/>
    </row>
    <row r="75" spans="1:17" s="45" customFormat="1" x14ac:dyDescent="0.3">
      <c r="A75" s="63"/>
      <c r="B75" s="21"/>
      <c r="C75" s="48"/>
      <c r="D75" s="43" t="s">
        <v>263</v>
      </c>
      <c r="E75" s="44">
        <v>0.10299999999999999</v>
      </c>
      <c r="F75" s="45" t="s">
        <v>77</v>
      </c>
      <c r="G75" s="24"/>
      <c r="I75" s="46"/>
      <c r="J75" s="46"/>
      <c r="K75" s="46"/>
      <c r="L75" s="47"/>
      <c r="M75" s="47"/>
      <c r="N75" s="46"/>
      <c r="O75" s="51"/>
      <c r="P75" s="68"/>
      <c r="Q75" s="21"/>
    </row>
    <row r="76" spans="1:17" x14ac:dyDescent="0.3">
      <c r="A76" s="63">
        <v>26</v>
      </c>
      <c r="C76" s="48">
        <v>43476</v>
      </c>
      <c r="D76" s="22" t="s">
        <v>245</v>
      </c>
      <c r="E76" s="44">
        <v>7.8879999999999999</v>
      </c>
      <c r="F76" s="23" t="s">
        <v>246</v>
      </c>
      <c r="G76" s="24" t="s">
        <v>247</v>
      </c>
      <c r="H76" s="23">
        <v>1190</v>
      </c>
      <c r="I76" s="25">
        <v>0.5</v>
      </c>
      <c r="J76" s="46">
        <v>252260</v>
      </c>
      <c r="K76" s="46">
        <f t="shared" si="6"/>
        <v>720740</v>
      </c>
      <c r="L76" s="47">
        <v>725000</v>
      </c>
      <c r="M76" s="47">
        <v>2900</v>
      </c>
      <c r="N76" s="46">
        <f t="shared" si="7"/>
        <v>2900.5</v>
      </c>
    </row>
    <row r="77" spans="1:17" x14ac:dyDescent="0.3">
      <c r="A77" s="63" t="s">
        <v>248</v>
      </c>
      <c r="C77" s="48">
        <v>43476</v>
      </c>
      <c r="D77" s="22" t="s">
        <v>249</v>
      </c>
      <c r="E77" s="44">
        <v>2.5099999999999998</v>
      </c>
      <c r="F77" s="23" t="s">
        <v>250</v>
      </c>
      <c r="G77" s="24" t="s">
        <v>251</v>
      </c>
      <c r="H77" s="23">
        <v>1010</v>
      </c>
      <c r="I77" s="25">
        <v>0.5</v>
      </c>
      <c r="J77" s="46">
        <v>5830</v>
      </c>
      <c r="K77" s="46">
        <f t="shared" si="6"/>
        <v>16660</v>
      </c>
      <c r="N77" s="46">
        <f t="shared" si="7"/>
        <v>0.5</v>
      </c>
    </row>
    <row r="78" spans="1:17" x14ac:dyDescent="0.3">
      <c r="A78" s="63" t="s">
        <v>252</v>
      </c>
      <c r="C78" s="48">
        <v>43476</v>
      </c>
      <c r="D78" s="22" t="s">
        <v>256</v>
      </c>
      <c r="E78" s="44">
        <v>30.984999999999999</v>
      </c>
      <c r="F78" s="23" t="s">
        <v>257</v>
      </c>
      <c r="G78" s="24" t="s">
        <v>258</v>
      </c>
      <c r="H78" s="23">
        <v>1140</v>
      </c>
      <c r="I78" s="25">
        <v>0.5</v>
      </c>
      <c r="J78" s="46">
        <v>38010</v>
      </c>
      <c r="K78" s="46">
        <f t="shared" si="6"/>
        <v>108600</v>
      </c>
      <c r="N78" s="46">
        <f t="shared" si="7"/>
        <v>0.5</v>
      </c>
    </row>
    <row r="79" spans="1:17" x14ac:dyDescent="0.3">
      <c r="A79" s="63" t="s">
        <v>253</v>
      </c>
      <c r="C79" s="48">
        <v>43476</v>
      </c>
      <c r="D79" s="43" t="s">
        <v>256</v>
      </c>
      <c r="E79" s="44">
        <v>30.984999999999999</v>
      </c>
      <c r="F79" s="23" t="s">
        <v>259</v>
      </c>
      <c r="G79" s="24" t="s">
        <v>258</v>
      </c>
      <c r="H79" s="45">
        <v>1140</v>
      </c>
      <c r="I79" s="46">
        <v>0.5</v>
      </c>
      <c r="J79" s="46">
        <v>38010</v>
      </c>
      <c r="K79" s="46">
        <f t="shared" si="6"/>
        <v>108600</v>
      </c>
      <c r="N79" s="46">
        <f t="shared" si="7"/>
        <v>0.5</v>
      </c>
    </row>
    <row r="80" spans="1:17" x14ac:dyDescent="0.3">
      <c r="A80" s="63" t="s">
        <v>254</v>
      </c>
      <c r="C80" s="48">
        <v>43476</v>
      </c>
      <c r="D80" s="43" t="s">
        <v>256</v>
      </c>
      <c r="E80" s="44">
        <v>30.984999999999999</v>
      </c>
      <c r="F80" s="23" t="s">
        <v>260</v>
      </c>
      <c r="G80" s="24" t="s">
        <v>258</v>
      </c>
      <c r="H80" s="45">
        <v>1140</v>
      </c>
      <c r="I80" s="46">
        <v>0.5</v>
      </c>
      <c r="J80" s="46">
        <v>38010</v>
      </c>
      <c r="K80" s="46">
        <f t="shared" si="6"/>
        <v>108600</v>
      </c>
      <c r="N80" s="46">
        <f t="shared" si="7"/>
        <v>0.5</v>
      </c>
    </row>
    <row r="81" spans="1:17" x14ac:dyDescent="0.3">
      <c r="A81" s="63" t="s">
        <v>255</v>
      </c>
      <c r="C81" s="48">
        <v>43476</v>
      </c>
      <c r="D81" s="43" t="s">
        <v>256</v>
      </c>
      <c r="E81" s="44">
        <v>30.984999999999999</v>
      </c>
      <c r="F81" s="23" t="s">
        <v>261</v>
      </c>
      <c r="G81" s="24" t="s">
        <v>258</v>
      </c>
      <c r="H81" s="45">
        <v>1140</v>
      </c>
      <c r="I81" s="46">
        <v>0.5</v>
      </c>
      <c r="J81" s="46">
        <v>38010</v>
      </c>
      <c r="K81" s="46">
        <f t="shared" si="6"/>
        <v>108600</v>
      </c>
      <c r="N81" s="46">
        <f t="shared" si="7"/>
        <v>0.5</v>
      </c>
    </row>
    <row r="82" spans="1:17" x14ac:dyDescent="0.3">
      <c r="A82" s="63">
        <v>28</v>
      </c>
      <c r="C82" s="48">
        <v>43479</v>
      </c>
      <c r="D82" s="22" t="s">
        <v>266</v>
      </c>
      <c r="E82" s="44">
        <v>0.89500000000000002</v>
      </c>
      <c r="F82" s="23" t="s">
        <v>267</v>
      </c>
      <c r="G82" s="24" t="s">
        <v>268</v>
      </c>
      <c r="H82" s="23">
        <v>1200</v>
      </c>
      <c r="I82" s="25">
        <v>0.5</v>
      </c>
      <c r="J82" s="46">
        <v>11010</v>
      </c>
      <c r="K82" s="46">
        <f t="shared" si="6"/>
        <v>31460</v>
      </c>
      <c r="L82" s="47">
        <v>10000</v>
      </c>
      <c r="M82" s="47">
        <v>40</v>
      </c>
      <c r="N82" s="46">
        <f t="shared" si="7"/>
        <v>40.5</v>
      </c>
    </row>
    <row r="83" spans="1:17" x14ac:dyDescent="0.3">
      <c r="A83" s="63">
        <v>27</v>
      </c>
      <c r="C83" s="48">
        <v>43476</v>
      </c>
      <c r="D83" s="22" t="s">
        <v>269</v>
      </c>
      <c r="E83" s="44">
        <v>54.088999999999999</v>
      </c>
      <c r="F83" s="23" t="s">
        <v>270</v>
      </c>
      <c r="G83" s="24" t="s">
        <v>271</v>
      </c>
      <c r="H83" s="23">
        <v>1090</v>
      </c>
      <c r="I83" s="25">
        <v>0.5</v>
      </c>
      <c r="J83" s="46">
        <v>114800</v>
      </c>
      <c r="K83" s="46">
        <f t="shared" si="6"/>
        <v>328000</v>
      </c>
      <c r="L83" s="47">
        <v>500000</v>
      </c>
      <c r="M83" s="47">
        <v>2000</v>
      </c>
      <c r="N83" s="46">
        <f t="shared" si="7"/>
        <v>2000.5</v>
      </c>
    </row>
    <row r="84" spans="1:17" x14ac:dyDescent="0.3">
      <c r="A84" s="63" t="s">
        <v>272</v>
      </c>
      <c r="C84" s="48">
        <v>43476</v>
      </c>
      <c r="D84" s="22" t="s">
        <v>273</v>
      </c>
      <c r="E84" s="44">
        <v>1.119</v>
      </c>
      <c r="F84" s="23" t="s">
        <v>275</v>
      </c>
      <c r="G84" s="24" t="s">
        <v>276</v>
      </c>
      <c r="H84" s="23">
        <v>1090</v>
      </c>
      <c r="I84" s="25">
        <v>1</v>
      </c>
      <c r="J84" s="46">
        <v>55350</v>
      </c>
      <c r="K84" s="46">
        <f t="shared" si="6"/>
        <v>158140</v>
      </c>
      <c r="N84" s="46">
        <f t="shared" si="7"/>
        <v>1</v>
      </c>
    </row>
    <row r="85" spans="1:17" s="39" customFormat="1" x14ac:dyDescent="0.3">
      <c r="A85" s="35"/>
      <c r="B85" s="36"/>
      <c r="C85" s="37"/>
      <c r="D85" s="38" t="s">
        <v>274</v>
      </c>
      <c r="E85" s="35">
        <v>2.8809999999999998</v>
      </c>
      <c r="G85" s="40"/>
      <c r="I85" s="41"/>
      <c r="J85" s="41"/>
      <c r="K85" s="41">
        <f t="shared" si="6"/>
        <v>0</v>
      </c>
      <c r="L85" s="42"/>
      <c r="M85" s="42"/>
      <c r="N85" s="41">
        <f t="shared" si="7"/>
        <v>0</v>
      </c>
      <c r="O85" s="53"/>
      <c r="P85" s="37"/>
      <c r="Q85" s="36"/>
    </row>
    <row r="86" spans="1:17" x14ac:dyDescent="0.3">
      <c r="K86" s="46"/>
      <c r="N86" s="46">
        <f>SUM(N73:N85)</f>
        <v>5387</v>
      </c>
    </row>
    <row r="87" spans="1:17" x14ac:dyDescent="0.3">
      <c r="K87" s="46"/>
      <c r="N87" s="46"/>
    </row>
    <row r="88" spans="1:17" s="45" customFormat="1" x14ac:dyDescent="0.3">
      <c r="A88" s="63">
        <v>22</v>
      </c>
      <c r="B88" s="21"/>
      <c r="C88" s="48">
        <v>43475</v>
      </c>
      <c r="D88" s="43" t="s">
        <v>225</v>
      </c>
      <c r="E88" s="44">
        <v>12.018700000000001</v>
      </c>
      <c r="F88" s="45" t="s">
        <v>226</v>
      </c>
      <c r="G88" s="24" t="s">
        <v>227</v>
      </c>
      <c r="H88" s="45">
        <v>1110</v>
      </c>
      <c r="I88" s="46">
        <v>1</v>
      </c>
      <c r="J88" s="46">
        <v>15780</v>
      </c>
      <c r="K88" s="46">
        <f>ROUND(J88/0.35,-1)</f>
        <v>45090</v>
      </c>
      <c r="L88" s="47">
        <v>34000</v>
      </c>
      <c r="M88" s="47">
        <v>136</v>
      </c>
      <c r="N88" s="46">
        <f>I88+M88</f>
        <v>137</v>
      </c>
      <c r="O88" s="51"/>
      <c r="P88" s="68"/>
      <c r="Q88" s="21"/>
    </row>
    <row r="89" spans="1:17" x14ac:dyDescent="0.3">
      <c r="A89" s="63">
        <v>29</v>
      </c>
      <c r="C89" s="48">
        <v>43480</v>
      </c>
      <c r="D89" s="22" t="s">
        <v>280</v>
      </c>
      <c r="E89" s="44" t="s">
        <v>282</v>
      </c>
      <c r="F89" s="23" t="s">
        <v>284</v>
      </c>
      <c r="G89" s="24" t="s">
        <v>285</v>
      </c>
      <c r="H89" s="23">
        <v>3010</v>
      </c>
      <c r="I89" s="25">
        <v>1</v>
      </c>
      <c r="J89" s="46">
        <v>17810</v>
      </c>
      <c r="K89" s="46">
        <f t="shared" ref="K89:K90" si="8">ROUND(J89/0.35,-1)</f>
        <v>50890</v>
      </c>
      <c r="L89" s="47">
        <v>65000</v>
      </c>
      <c r="M89" s="47">
        <v>260</v>
      </c>
      <c r="N89" s="46">
        <f t="shared" ref="N89:N90" si="9">I89+M89</f>
        <v>261</v>
      </c>
    </row>
    <row r="90" spans="1:17" x14ac:dyDescent="0.3">
      <c r="D90" s="22" t="s">
        <v>281</v>
      </c>
      <c r="E90" s="44" t="s">
        <v>283</v>
      </c>
      <c r="F90" s="23" t="s">
        <v>77</v>
      </c>
      <c r="G90" s="24" t="s">
        <v>77</v>
      </c>
      <c r="K90" s="46">
        <f t="shared" si="8"/>
        <v>0</v>
      </c>
      <c r="N90" s="46">
        <f t="shared" si="9"/>
        <v>0</v>
      </c>
    </row>
    <row r="91" spans="1:17" s="39" customFormat="1" x14ac:dyDescent="0.3">
      <c r="A91" s="35">
        <v>31</v>
      </c>
      <c r="B91" s="36"/>
      <c r="C91" s="37">
        <v>43480</v>
      </c>
      <c r="D91" s="38" t="s">
        <v>286</v>
      </c>
      <c r="E91" s="35">
        <v>3.331</v>
      </c>
      <c r="F91" s="39" t="s">
        <v>287</v>
      </c>
      <c r="G91" s="40" t="s">
        <v>288</v>
      </c>
      <c r="H91" s="39">
        <v>1050</v>
      </c>
      <c r="I91" s="41">
        <v>0.5</v>
      </c>
      <c r="J91" s="41">
        <v>50670</v>
      </c>
      <c r="K91" s="41">
        <f t="shared" ref="K91:K144" si="10">ROUND(J91/0.35,-1)</f>
        <v>144770</v>
      </c>
      <c r="L91" s="42">
        <v>180000</v>
      </c>
      <c r="M91" s="42">
        <v>720</v>
      </c>
      <c r="N91" s="41">
        <f t="shared" ref="N91:N144" si="11">I91+M91</f>
        <v>720.5</v>
      </c>
      <c r="O91" s="53"/>
      <c r="P91" s="37"/>
      <c r="Q91" s="36"/>
    </row>
    <row r="92" spans="1:17" x14ac:dyDescent="0.3">
      <c r="K92" s="46"/>
      <c r="N92" s="46">
        <f>SUM(N88:N91)</f>
        <v>1118.5</v>
      </c>
      <c r="O92" s="51">
        <v>70203</v>
      </c>
    </row>
    <row r="93" spans="1:17" x14ac:dyDescent="0.3">
      <c r="K93" s="46"/>
      <c r="N93" s="46"/>
    </row>
    <row r="94" spans="1:17" s="45" customFormat="1" x14ac:dyDescent="0.3">
      <c r="A94" s="63">
        <v>30</v>
      </c>
      <c r="B94" s="21"/>
      <c r="C94" s="48">
        <v>43479</v>
      </c>
      <c r="D94" s="43" t="s">
        <v>319</v>
      </c>
      <c r="E94" s="44">
        <v>66.849500000000006</v>
      </c>
      <c r="F94" s="45" t="s">
        <v>320</v>
      </c>
      <c r="G94" s="24" t="s">
        <v>321</v>
      </c>
      <c r="H94" s="45">
        <v>1150</v>
      </c>
      <c r="I94" s="46">
        <v>0.5</v>
      </c>
      <c r="J94" s="46">
        <v>120990</v>
      </c>
      <c r="K94" s="46">
        <f t="shared" si="10"/>
        <v>345690</v>
      </c>
      <c r="L94" s="47">
        <v>480719.25</v>
      </c>
      <c r="M94" s="47">
        <v>1922.88</v>
      </c>
      <c r="N94" s="46">
        <f t="shared" si="11"/>
        <v>1923.38</v>
      </c>
      <c r="O94" s="51"/>
      <c r="P94" s="68"/>
      <c r="Q94" s="21"/>
    </row>
    <row r="95" spans="1:17" s="45" customFormat="1" x14ac:dyDescent="0.3">
      <c r="A95" s="63" t="s">
        <v>289</v>
      </c>
      <c r="B95" s="21"/>
      <c r="C95" s="48">
        <v>43479</v>
      </c>
      <c r="D95" s="43" t="s">
        <v>319</v>
      </c>
      <c r="E95" s="44">
        <v>102.90600000000001</v>
      </c>
      <c r="F95" s="45" t="s">
        <v>320</v>
      </c>
      <c r="G95" s="24" t="s">
        <v>322</v>
      </c>
      <c r="H95" s="45">
        <v>1150</v>
      </c>
      <c r="I95" s="46">
        <v>0.5</v>
      </c>
      <c r="J95" s="46">
        <v>222800</v>
      </c>
      <c r="K95" s="46">
        <f t="shared" si="10"/>
        <v>636570</v>
      </c>
      <c r="L95" s="47"/>
      <c r="M95" s="47"/>
      <c r="N95" s="46">
        <f t="shared" si="11"/>
        <v>0.5</v>
      </c>
      <c r="O95" s="51"/>
      <c r="P95" s="68"/>
      <c r="Q95" s="21"/>
    </row>
    <row r="96" spans="1:17" x14ac:dyDescent="0.3">
      <c r="A96" s="63" t="s">
        <v>294</v>
      </c>
      <c r="C96" s="48">
        <v>43480</v>
      </c>
      <c r="D96" s="22" t="s">
        <v>290</v>
      </c>
      <c r="E96" s="44">
        <v>0.9</v>
      </c>
      <c r="F96" s="23" t="s">
        <v>291</v>
      </c>
      <c r="G96" s="24" t="s">
        <v>292</v>
      </c>
      <c r="H96" s="23">
        <v>1200</v>
      </c>
      <c r="I96" s="25">
        <v>0.5</v>
      </c>
      <c r="J96" s="46">
        <v>34060</v>
      </c>
      <c r="K96" s="46">
        <f t="shared" si="10"/>
        <v>97310</v>
      </c>
      <c r="N96" s="46">
        <f t="shared" si="11"/>
        <v>0.5</v>
      </c>
    </row>
    <row r="97" spans="1:17" x14ac:dyDescent="0.3">
      <c r="A97" s="63" t="s">
        <v>293</v>
      </c>
      <c r="C97" s="48">
        <v>43480</v>
      </c>
      <c r="D97" s="22" t="s">
        <v>295</v>
      </c>
      <c r="E97" s="44">
        <v>0.28000000000000003</v>
      </c>
      <c r="F97" s="23" t="s">
        <v>297</v>
      </c>
      <c r="G97" s="24" t="s">
        <v>298</v>
      </c>
      <c r="H97" s="23">
        <v>1100</v>
      </c>
      <c r="I97" s="25">
        <v>1</v>
      </c>
      <c r="J97" s="46">
        <v>41840</v>
      </c>
      <c r="K97" s="46">
        <f t="shared" si="10"/>
        <v>119540</v>
      </c>
      <c r="N97" s="46">
        <f t="shared" si="11"/>
        <v>1</v>
      </c>
    </row>
    <row r="98" spans="1:17" x14ac:dyDescent="0.3">
      <c r="D98" s="22" t="s">
        <v>296</v>
      </c>
      <c r="E98" s="44">
        <v>1.05</v>
      </c>
      <c r="F98" s="23" t="s">
        <v>77</v>
      </c>
      <c r="G98" s="24" t="s">
        <v>77</v>
      </c>
      <c r="K98" s="46">
        <f t="shared" si="10"/>
        <v>0</v>
      </c>
      <c r="N98" s="46">
        <f t="shared" si="11"/>
        <v>0</v>
      </c>
    </row>
    <row r="99" spans="1:17" x14ac:dyDescent="0.3">
      <c r="A99" s="63">
        <v>35</v>
      </c>
      <c r="C99" s="48">
        <v>43481</v>
      </c>
      <c r="D99" s="22" t="s">
        <v>307</v>
      </c>
      <c r="E99" s="44">
        <v>5.0999999999999996</v>
      </c>
      <c r="F99" s="23" t="s">
        <v>308</v>
      </c>
      <c r="G99" s="24" t="s">
        <v>309</v>
      </c>
      <c r="H99" s="23">
        <v>1170</v>
      </c>
      <c r="I99" s="25">
        <v>0.5</v>
      </c>
      <c r="J99" s="46">
        <v>35060</v>
      </c>
      <c r="K99" s="46">
        <f t="shared" si="10"/>
        <v>100170</v>
      </c>
      <c r="L99" s="47">
        <v>115000</v>
      </c>
      <c r="M99" s="47">
        <v>460</v>
      </c>
      <c r="N99" s="46">
        <f t="shared" si="11"/>
        <v>460.5</v>
      </c>
    </row>
    <row r="100" spans="1:17" x14ac:dyDescent="0.3">
      <c r="A100" s="63">
        <v>36</v>
      </c>
      <c r="C100" s="48">
        <v>43481</v>
      </c>
      <c r="D100" s="22" t="s">
        <v>310</v>
      </c>
      <c r="E100" s="44">
        <v>7.0549999999999997</v>
      </c>
      <c r="F100" s="23" t="s">
        <v>311</v>
      </c>
      <c r="G100" s="24" t="s">
        <v>312</v>
      </c>
      <c r="H100" s="23">
        <v>1070</v>
      </c>
      <c r="I100" s="25">
        <v>0.5</v>
      </c>
      <c r="J100" s="46">
        <v>11340</v>
      </c>
      <c r="K100" s="46">
        <f t="shared" si="10"/>
        <v>32400</v>
      </c>
      <c r="L100" s="47">
        <v>29000</v>
      </c>
      <c r="M100" s="47">
        <v>116</v>
      </c>
      <c r="N100" s="46">
        <f t="shared" si="11"/>
        <v>116.5</v>
      </c>
    </row>
    <row r="101" spans="1:17" x14ac:dyDescent="0.3">
      <c r="A101" s="63" t="s">
        <v>313</v>
      </c>
      <c r="C101" s="48">
        <v>43481</v>
      </c>
      <c r="D101" s="22" t="s">
        <v>314</v>
      </c>
      <c r="E101" s="44" t="s">
        <v>316</v>
      </c>
      <c r="F101" s="23" t="s">
        <v>317</v>
      </c>
      <c r="G101" s="24" t="s">
        <v>318</v>
      </c>
      <c r="H101" s="23">
        <v>2050</v>
      </c>
      <c r="I101" s="25">
        <v>1</v>
      </c>
      <c r="J101" s="46">
        <v>22290</v>
      </c>
      <c r="K101" s="46">
        <f t="shared" si="10"/>
        <v>63690</v>
      </c>
      <c r="N101" s="46">
        <f t="shared" si="11"/>
        <v>1</v>
      </c>
    </row>
    <row r="102" spans="1:17" x14ac:dyDescent="0.3">
      <c r="D102" s="22" t="s">
        <v>315</v>
      </c>
      <c r="E102" s="44" t="s">
        <v>316</v>
      </c>
      <c r="F102" s="23" t="s">
        <v>77</v>
      </c>
      <c r="G102" s="24" t="s">
        <v>77</v>
      </c>
      <c r="K102" s="46">
        <f t="shared" si="10"/>
        <v>0</v>
      </c>
      <c r="N102" s="46">
        <f t="shared" si="11"/>
        <v>0</v>
      </c>
    </row>
    <row r="103" spans="1:17" x14ac:dyDescent="0.3">
      <c r="A103" s="63">
        <v>32</v>
      </c>
      <c r="C103" s="48">
        <v>43784</v>
      </c>
      <c r="D103" s="22" t="s">
        <v>323</v>
      </c>
      <c r="E103" s="44">
        <v>0.1343</v>
      </c>
      <c r="F103" s="23" t="s">
        <v>324</v>
      </c>
      <c r="G103" s="24" t="s">
        <v>325</v>
      </c>
      <c r="H103" s="23">
        <v>3010</v>
      </c>
      <c r="I103" s="25">
        <v>0.5</v>
      </c>
      <c r="J103" s="46">
        <v>9720</v>
      </c>
      <c r="K103" s="46">
        <f t="shared" si="10"/>
        <v>27770</v>
      </c>
      <c r="L103" s="47">
        <v>35000</v>
      </c>
      <c r="M103" s="47">
        <v>140</v>
      </c>
      <c r="N103" s="46">
        <f t="shared" si="11"/>
        <v>140.5</v>
      </c>
    </row>
    <row r="104" spans="1:17" s="39" customFormat="1" x14ac:dyDescent="0.3">
      <c r="A104" s="35">
        <v>37</v>
      </c>
      <c r="B104" s="36"/>
      <c r="C104" s="37">
        <v>43482</v>
      </c>
      <c r="D104" s="38" t="s">
        <v>326</v>
      </c>
      <c r="E104" s="35">
        <v>1.7866</v>
      </c>
      <c r="F104" s="39" t="s">
        <v>327</v>
      </c>
      <c r="G104" s="40" t="s">
        <v>328</v>
      </c>
      <c r="H104" s="39">
        <v>3010</v>
      </c>
      <c r="I104" s="41">
        <v>0.5</v>
      </c>
      <c r="J104" s="41">
        <v>71930</v>
      </c>
      <c r="K104" s="41">
        <f t="shared" si="10"/>
        <v>205510</v>
      </c>
      <c r="L104" s="42">
        <v>230000</v>
      </c>
      <c r="M104" s="42">
        <v>920</v>
      </c>
      <c r="N104" s="41">
        <f t="shared" si="11"/>
        <v>920.5</v>
      </c>
      <c r="O104" s="53"/>
      <c r="P104" s="37"/>
      <c r="Q104" s="36"/>
    </row>
    <row r="105" spans="1:17" x14ac:dyDescent="0.3">
      <c r="K105" s="46"/>
      <c r="N105" s="46">
        <f>SUM(N94:N104)</f>
        <v>3564.38</v>
      </c>
      <c r="O105" s="51">
        <v>70240</v>
      </c>
    </row>
    <row r="106" spans="1:17" x14ac:dyDescent="0.3">
      <c r="K106" s="46"/>
      <c r="N106" s="46"/>
    </row>
    <row r="107" spans="1:17" s="45" customFormat="1" x14ac:dyDescent="0.3">
      <c r="A107" s="63">
        <v>34</v>
      </c>
      <c r="B107" s="21"/>
      <c r="C107" s="48">
        <v>43481</v>
      </c>
      <c r="D107" s="43" t="s">
        <v>303</v>
      </c>
      <c r="E107" s="44">
        <v>5.6669999999999998</v>
      </c>
      <c r="F107" s="45" t="s">
        <v>305</v>
      </c>
      <c r="G107" s="24" t="s">
        <v>306</v>
      </c>
      <c r="H107" s="45">
        <v>1010</v>
      </c>
      <c r="I107" s="46">
        <v>1</v>
      </c>
      <c r="J107" s="46">
        <v>61400</v>
      </c>
      <c r="K107" s="46">
        <f>ROUND(J107/0.35,-1)</f>
        <v>175430</v>
      </c>
      <c r="L107" s="47">
        <v>255000</v>
      </c>
      <c r="M107" s="47">
        <v>1020</v>
      </c>
      <c r="N107" s="46">
        <f>I107+M107</f>
        <v>1021</v>
      </c>
      <c r="O107" s="51"/>
      <c r="P107" s="57"/>
      <c r="Q107" s="21"/>
    </row>
    <row r="108" spans="1:17" s="45" customFormat="1" x14ac:dyDescent="0.3">
      <c r="A108" s="63"/>
      <c r="B108" s="21"/>
      <c r="C108" s="48"/>
      <c r="D108" s="43" t="s">
        <v>304</v>
      </c>
      <c r="E108" s="44">
        <v>11</v>
      </c>
      <c r="F108" s="45" t="s">
        <v>77</v>
      </c>
      <c r="G108" s="24" t="s">
        <v>77</v>
      </c>
      <c r="I108" s="46"/>
      <c r="J108" s="46"/>
      <c r="K108" s="46">
        <f>ROUND(J108/0.35,-1)</f>
        <v>0</v>
      </c>
      <c r="L108" s="47"/>
      <c r="M108" s="47"/>
      <c r="N108" s="46">
        <f>I108+M108</f>
        <v>0</v>
      </c>
      <c r="O108" s="51"/>
      <c r="P108" s="68"/>
      <c r="Q108" s="21"/>
    </row>
    <row r="109" spans="1:17" x14ac:dyDescent="0.3">
      <c r="A109" s="63" t="s">
        <v>329</v>
      </c>
      <c r="C109" s="48">
        <v>43482</v>
      </c>
      <c r="D109" s="22" t="s">
        <v>330</v>
      </c>
      <c r="E109" s="44">
        <v>0.26889999999999997</v>
      </c>
      <c r="F109" s="23" t="s">
        <v>332</v>
      </c>
      <c r="G109" s="24" t="s">
        <v>331</v>
      </c>
      <c r="H109" s="23">
        <v>2050</v>
      </c>
      <c r="I109" s="25">
        <v>0.5</v>
      </c>
      <c r="J109" s="46">
        <v>29730</v>
      </c>
      <c r="K109" s="46">
        <f t="shared" si="10"/>
        <v>84940</v>
      </c>
      <c r="N109" s="46">
        <f t="shared" si="11"/>
        <v>0.5</v>
      </c>
    </row>
    <row r="110" spans="1:17" x14ac:dyDescent="0.3">
      <c r="A110" s="63">
        <v>38</v>
      </c>
      <c r="C110" s="48">
        <v>43482</v>
      </c>
      <c r="D110" s="22" t="s">
        <v>333</v>
      </c>
      <c r="E110" s="44">
        <v>1.857</v>
      </c>
      <c r="F110" s="23" t="s">
        <v>334</v>
      </c>
      <c r="G110" s="24" t="s">
        <v>335</v>
      </c>
      <c r="H110" s="23">
        <v>1090</v>
      </c>
      <c r="I110" s="25">
        <v>0.5</v>
      </c>
      <c r="J110" s="46">
        <v>4750</v>
      </c>
      <c r="K110" s="46">
        <f t="shared" si="10"/>
        <v>13570</v>
      </c>
      <c r="L110" s="47">
        <v>13500</v>
      </c>
      <c r="M110" s="47">
        <v>54.32</v>
      </c>
      <c r="N110" s="46">
        <f t="shared" si="11"/>
        <v>54.82</v>
      </c>
    </row>
    <row r="111" spans="1:17" x14ac:dyDescent="0.3">
      <c r="A111" s="63" t="s">
        <v>340</v>
      </c>
      <c r="C111" s="48">
        <v>43482</v>
      </c>
      <c r="D111" s="22" t="s">
        <v>341</v>
      </c>
      <c r="E111" s="44" t="s">
        <v>343</v>
      </c>
      <c r="F111" s="23" t="s">
        <v>345</v>
      </c>
      <c r="G111" s="24" t="s">
        <v>346</v>
      </c>
      <c r="H111" s="23">
        <v>2050</v>
      </c>
      <c r="I111" s="25">
        <v>1</v>
      </c>
      <c r="K111" s="46">
        <f t="shared" si="10"/>
        <v>0</v>
      </c>
      <c r="N111" s="46">
        <f t="shared" si="11"/>
        <v>1</v>
      </c>
    </row>
    <row r="112" spans="1:17" x14ac:dyDescent="0.3">
      <c r="D112" s="22" t="s">
        <v>342</v>
      </c>
      <c r="E112" s="44" t="s">
        <v>344</v>
      </c>
      <c r="F112" s="23" t="s">
        <v>77</v>
      </c>
      <c r="G112" s="24" t="s">
        <v>77</v>
      </c>
      <c r="K112" s="46">
        <f t="shared" si="10"/>
        <v>0</v>
      </c>
      <c r="N112" s="46">
        <f t="shared" si="11"/>
        <v>0</v>
      </c>
    </row>
    <row r="113" spans="1:17" x14ac:dyDescent="0.3">
      <c r="A113" s="63">
        <v>39</v>
      </c>
      <c r="C113" s="48">
        <v>43482</v>
      </c>
      <c r="D113" s="22" t="s">
        <v>347</v>
      </c>
      <c r="E113" s="44" t="s">
        <v>349</v>
      </c>
      <c r="F113" s="23" t="s">
        <v>351</v>
      </c>
      <c r="G113" s="24" t="s">
        <v>352</v>
      </c>
      <c r="H113" s="23">
        <v>2040</v>
      </c>
      <c r="I113" s="25">
        <v>1</v>
      </c>
      <c r="J113" s="46">
        <v>28350</v>
      </c>
      <c r="K113" s="46">
        <f t="shared" si="10"/>
        <v>81000</v>
      </c>
      <c r="L113" s="47">
        <v>15000</v>
      </c>
      <c r="M113" s="47">
        <v>60</v>
      </c>
      <c r="N113" s="46">
        <f t="shared" si="11"/>
        <v>61</v>
      </c>
    </row>
    <row r="114" spans="1:17" s="39" customFormat="1" x14ac:dyDescent="0.3">
      <c r="A114" s="35"/>
      <c r="B114" s="36"/>
      <c r="C114" s="37"/>
      <c r="D114" s="38" t="s">
        <v>348</v>
      </c>
      <c r="E114" s="35" t="s">
        <v>350</v>
      </c>
      <c r="F114" s="39" t="s">
        <v>77</v>
      </c>
      <c r="G114" s="40" t="s">
        <v>77</v>
      </c>
      <c r="I114" s="41"/>
      <c r="J114" s="41"/>
      <c r="K114" s="41">
        <f t="shared" si="10"/>
        <v>0</v>
      </c>
      <c r="L114" s="42"/>
      <c r="M114" s="42"/>
      <c r="N114" s="41">
        <f t="shared" si="11"/>
        <v>0</v>
      </c>
      <c r="O114" s="53"/>
      <c r="P114" s="37"/>
      <c r="Q114" s="36"/>
    </row>
    <row r="115" spans="1:17" x14ac:dyDescent="0.3">
      <c r="K115" s="46"/>
      <c r="N115" s="46">
        <f>SUM(N107:N114)</f>
        <v>1138.32</v>
      </c>
      <c r="O115" s="51">
        <v>70270</v>
      </c>
    </row>
    <row r="116" spans="1:17" x14ac:dyDescent="0.3">
      <c r="K116" s="46"/>
      <c r="N116" s="46"/>
    </row>
    <row r="117" spans="1:17" x14ac:dyDescent="0.3">
      <c r="A117" s="63" t="s">
        <v>355</v>
      </c>
      <c r="C117" s="48">
        <v>43483</v>
      </c>
      <c r="D117" s="22" t="s">
        <v>353</v>
      </c>
      <c r="E117" s="44" t="s">
        <v>354</v>
      </c>
      <c r="F117" s="23" t="s">
        <v>360</v>
      </c>
      <c r="G117" s="24" t="s">
        <v>361</v>
      </c>
      <c r="H117" s="23">
        <v>1130</v>
      </c>
      <c r="I117" s="25">
        <v>2</v>
      </c>
      <c r="K117" s="46">
        <f t="shared" si="10"/>
        <v>0</v>
      </c>
      <c r="N117" s="46">
        <f t="shared" si="11"/>
        <v>2</v>
      </c>
    </row>
    <row r="118" spans="1:17" x14ac:dyDescent="0.3">
      <c r="D118" s="22" t="s">
        <v>356</v>
      </c>
      <c r="E118" s="44" t="s">
        <v>359</v>
      </c>
      <c r="F118" s="23" t="s">
        <v>77</v>
      </c>
      <c r="G118" s="24" t="s">
        <v>77</v>
      </c>
      <c r="K118" s="46">
        <f t="shared" si="10"/>
        <v>0</v>
      </c>
      <c r="N118" s="46">
        <f t="shared" si="11"/>
        <v>0</v>
      </c>
    </row>
    <row r="119" spans="1:17" x14ac:dyDescent="0.3">
      <c r="D119" s="22" t="s">
        <v>357</v>
      </c>
      <c r="E119" s="44" t="s">
        <v>359</v>
      </c>
      <c r="F119" s="23" t="s">
        <v>77</v>
      </c>
      <c r="G119" s="24" t="s">
        <v>77</v>
      </c>
      <c r="K119" s="46">
        <f t="shared" si="10"/>
        <v>0</v>
      </c>
      <c r="N119" s="46">
        <f t="shared" si="11"/>
        <v>0</v>
      </c>
    </row>
    <row r="120" spans="1:17" x14ac:dyDescent="0.3">
      <c r="D120" s="22" t="s">
        <v>358</v>
      </c>
      <c r="E120" s="44" t="s">
        <v>359</v>
      </c>
      <c r="F120" s="23" t="s">
        <v>77</v>
      </c>
      <c r="G120" s="24" t="s">
        <v>77</v>
      </c>
      <c r="K120" s="46">
        <f t="shared" si="10"/>
        <v>0</v>
      </c>
      <c r="N120" s="46">
        <f t="shared" si="11"/>
        <v>0</v>
      </c>
    </row>
    <row r="121" spans="1:17" x14ac:dyDescent="0.3">
      <c r="A121" s="63" t="s">
        <v>362</v>
      </c>
      <c r="C121" s="48">
        <v>43483</v>
      </c>
      <c r="D121" s="22" t="s">
        <v>353</v>
      </c>
      <c r="E121" s="44" t="s">
        <v>359</v>
      </c>
      <c r="F121" s="23" t="s">
        <v>363</v>
      </c>
      <c r="G121" s="24" t="s">
        <v>77</v>
      </c>
      <c r="H121" s="23">
        <v>1130</v>
      </c>
      <c r="I121" s="25">
        <v>2</v>
      </c>
      <c r="K121" s="46">
        <f t="shared" si="10"/>
        <v>0</v>
      </c>
      <c r="N121" s="46">
        <f t="shared" si="11"/>
        <v>2</v>
      </c>
    </row>
    <row r="122" spans="1:17" x14ac:dyDescent="0.3">
      <c r="D122" s="22" t="s">
        <v>356</v>
      </c>
      <c r="E122" s="44" t="s">
        <v>359</v>
      </c>
      <c r="F122" s="23" t="s">
        <v>77</v>
      </c>
      <c r="G122" s="24" t="s">
        <v>77</v>
      </c>
      <c r="K122" s="46">
        <f t="shared" si="10"/>
        <v>0</v>
      </c>
      <c r="N122" s="46">
        <f t="shared" si="11"/>
        <v>0</v>
      </c>
    </row>
    <row r="123" spans="1:17" x14ac:dyDescent="0.3">
      <c r="D123" s="22" t="s">
        <v>357</v>
      </c>
      <c r="E123" s="44" t="s">
        <v>359</v>
      </c>
      <c r="F123" s="23" t="s">
        <v>77</v>
      </c>
      <c r="G123" s="24" t="s">
        <v>77</v>
      </c>
      <c r="K123" s="46">
        <f t="shared" si="10"/>
        <v>0</v>
      </c>
      <c r="N123" s="46">
        <f t="shared" si="11"/>
        <v>0</v>
      </c>
    </row>
    <row r="124" spans="1:17" x14ac:dyDescent="0.3">
      <c r="D124" s="22" t="s">
        <v>358</v>
      </c>
      <c r="E124" s="44" t="s">
        <v>359</v>
      </c>
      <c r="F124" s="23" t="s">
        <v>77</v>
      </c>
      <c r="G124" s="24" t="s">
        <v>77</v>
      </c>
      <c r="K124" s="46">
        <f t="shared" si="10"/>
        <v>0</v>
      </c>
      <c r="N124" s="46">
        <f t="shared" si="11"/>
        <v>0</v>
      </c>
    </row>
    <row r="125" spans="1:17" x14ac:dyDescent="0.3">
      <c r="A125" s="63" t="s">
        <v>364</v>
      </c>
      <c r="C125" s="48">
        <v>43483</v>
      </c>
      <c r="D125" s="22" t="s">
        <v>353</v>
      </c>
      <c r="E125" s="44" t="s">
        <v>359</v>
      </c>
      <c r="F125" s="23" t="s">
        <v>365</v>
      </c>
      <c r="G125" s="24" t="s">
        <v>77</v>
      </c>
      <c r="H125" s="23">
        <v>1130</v>
      </c>
      <c r="I125" s="25">
        <v>2</v>
      </c>
      <c r="K125" s="46">
        <f t="shared" si="10"/>
        <v>0</v>
      </c>
      <c r="N125" s="46">
        <f t="shared" si="11"/>
        <v>2</v>
      </c>
    </row>
    <row r="126" spans="1:17" x14ac:dyDescent="0.3">
      <c r="D126" s="22" t="s">
        <v>356</v>
      </c>
      <c r="E126" s="44" t="s">
        <v>359</v>
      </c>
      <c r="F126" s="23" t="s">
        <v>77</v>
      </c>
      <c r="G126" s="24" t="s">
        <v>77</v>
      </c>
      <c r="K126" s="46">
        <f t="shared" si="10"/>
        <v>0</v>
      </c>
      <c r="N126" s="46">
        <f t="shared" si="11"/>
        <v>0</v>
      </c>
    </row>
    <row r="127" spans="1:17" x14ac:dyDescent="0.3">
      <c r="D127" s="22" t="s">
        <v>357</v>
      </c>
      <c r="E127" s="44" t="s">
        <v>359</v>
      </c>
      <c r="F127" s="23" t="s">
        <v>77</v>
      </c>
      <c r="G127" s="24" t="s">
        <v>77</v>
      </c>
      <c r="K127" s="46">
        <f t="shared" si="10"/>
        <v>0</v>
      </c>
      <c r="N127" s="46">
        <f t="shared" si="11"/>
        <v>0</v>
      </c>
    </row>
    <row r="128" spans="1:17" x14ac:dyDescent="0.3">
      <c r="D128" s="22" t="s">
        <v>358</v>
      </c>
      <c r="E128" s="44" t="s">
        <v>359</v>
      </c>
      <c r="F128" s="23" t="s">
        <v>77</v>
      </c>
      <c r="G128" s="24" t="s">
        <v>77</v>
      </c>
      <c r="K128" s="46">
        <f t="shared" si="10"/>
        <v>0</v>
      </c>
      <c r="N128" s="46">
        <f t="shared" si="11"/>
        <v>0</v>
      </c>
    </row>
    <row r="129" spans="1:14" x14ac:dyDescent="0.3">
      <c r="A129" s="63" t="s">
        <v>366</v>
      </c>
      <c r="C129" s="48">
        <v>43483</v>
      </c>
      <c r="D129" s="22" t="s">
        <v>353</v>
      </c>
      <c r="E129" s="44" t="s">
        <v>359</v>
      </c>
      <c r="F129" s="23" t="s">
        <v>367</v>
      </c>
      <c r="G129" s="24" t="s">
        <v>77</v>
      </c>
      <c r="H129" s="23">
        <v>1130</v>
      </c>
      <c r="I129" s="25">
        <v>2</v>
      </c>
      <c r="K129" s="46">
        <f t="shared" si="10"/>
        <v>0</v>
      </c>
      <c r="N129" s="46">
        <f t="shared" si="11"/>
        <v>2</v>
      </c>
    </row>
    <row r="130" spans="1:14" x14ac:dyDescent="0.3">
      <c r="D130" s="22" t="s">
        <v>356</v>
      </c>
      <c r="E130" s="44" t="s">
        <v>359</v>
      </c>
      <c r="F130" s="23" t="s">
        <v>77</v>
      </c>
      <c r="G130" s="24" t="s">
        <v>77</v>
      </c>
      <c r="K130" s="46">
        <f t="shared" si="10"/>
        <v>0</v>
      </c>
      <c r="N130" s="46">
        <f t="shared" si="11"/>
        <v>0</v>
      </c>
    </row>
    <row r="131" spans="1:14" x14ac:dyDescent="0.3">
      <c r="D131" s="22" t="s">
        <v>357</v>
      </c>
      <c r="E131" s="44" t="s">
        <v>359</v>
      </c>
      <c r="F131" s="23" t="s">
        <v>77</v>
      </c>
      <c r="G131" s="24" t="s">
        <v>77</v>
      </c>
      <c r="K131" s="46">
        <f t="shared" si="10"/>
        <v>0</v>
      </c>
      <c r="N131" s="46">
        <f t="shared" si="11"/>
        <v>0</v>
      </c>
    </row>
    <row r="132" spans="1:14" x14ac:dyDescent="0.3">
      <c r="D132" s="22" t="s">
        <v>358</v>
      </c>
      <c r="E132" s="44" t="s">
        <v>359</v>
      </c>
      <c r="F132" s="23" t="s">
        <v>77</v>
      </c>
      <c r="G132" s="24" t="s">
        <v>77</v>
      </c>
      <c r="K132" s="46">
        <f t="shared" si="10"/>
        <v>0</v>
      </c>
      <c r="N132" s="46">
        <f t="shared" si="11"/>
        <v>0</v>
      </c>
    </row>
    <row r="133" spans="1:14" x14ac:dyDescent="0.3">
      <c r="A133" s="63" t="s">
        <v>368</v>
      </c>
      <c r="C133" s="48">
        <v>43483</v>
      </c>
      <c r="D133" s="22" t="s">
        <v>353</v>
      </c>
      <c r="E133" s="44" t="s">
        <v>359</v>
      </c>
      <c r="F133" s="23" t="s">
        <v>369</v>
      </c>
      <c r="G133" s="24" t="s">
        <v>77</v>
      </c>
      <c r="H133" s="23">
        <v>1130</v>
      </c>
      <c r="I133" s="25">
        <v>2</v>
      </c>
      <c r="K133" s="46">
        <f t="shared" si="10"/>
        <v>0</v>
      </c>
      <c r="N133" s="46">
        <f t="shared" si="11"/>
        <v>2</v>
      </c>
    </row>
    <row r="134" spans="1:14" x14ac:dyDescent="0.3">
      <c r="D134" s="22" t="s">
        <v>356</v>
      </c>
      <c r="E134" s="44" t="s">
        <v>359</v>
      </c>
      <c r="F134" s="23" t="s">
        <v>77</v>
      </c>
      <c r="G134" s="24" t="s">
        <v>77</v>
      </c>
      <c r="K134" s="46">
        <f t="shared" si="10"/>
        <v>0</v>
      </c>
      <c r="N134" s="46">
        <f t="shared" si="11"/>
        <v>0</v>
      </c>
    </row>
    <row r="135" spans="1:14" x14ac:dyDescent="0.3">
      <c r="D135" s="22" t="s">
        <v>357</v>
      </c>
      <c r="E135" s="44" t="s">
        <v>359</v>
      </c>
      <c r="F135" s="23" t="s">
        <v>77</v>
      </c>
      <c r="G135" s="24" t="s">
        <v>77</v>
      </c>
      <c r="K135" s="46">
        <f t="shared" si="10"/>
        <v>0</v>
      </c>
      <c r="N135" s="46">
        <f t="shared" si="11"/>
        <v>0</v>
      </c>
    </row>
    <row r="136" spans="1:14" x14ac:dyDescent="0.3">
      <c r="D136" s="22" t="s">
        <v>358</v>
      </c>
      <c r="E136" s="44" t="s">
        <v>359</v>
      </c>
      <c r="F136" s="23" t="s">
        <v>77</v>
      </c>
      <c r="G136" s="24" t="s">
        <v>77</v>
      </c>
      <c r="K136" s="46">
        <f t="shared" si="10"/>
        <v>0</v>
      </c>
      <c r="N136" s="46">
        <f t="shared" si="11"/>
        <v>0</v>
      </c>
    </row>
    <row r="137" spans="1:14" x14ac:dyDescent="0.3">
      <c r="A137" s="63">
        <v>40</v>
      </c>
      <c r="C137" s="48">
        <v>43483</v>
      </c>
      <c r="D137" s="22" t="s">
        <v>353</v>
      </c>
      <c r="E137" s="44">
        <v>165.57599999999999</v>
      </c>
      <c r="F137" s="23" t="s">
        <v>361</v>
      </c>
      <c r="G137" s="24" t="s">
        <v>370</v>
      </c>
      <c r="H137" s="23">
        <v>1130</v>
      </c>
      <c r="I137" s="25">
        <v>2</v>
      </c>
      <c r="J137" s="46">
        <v>221740</v>
      </c>
      <c r="K137" s="46">
        <f t="shared" si="10"/>
        <v>633540</v>
      </c>
      <c r="L137" s="47">
        <v>1502650</v>
      </c>
      <c r="M137" s="47">
        <v>6010.6</v>
      </c>
      <c r="N137" s="46">
        <f t="shared" si="11"/>
        <v>6012.6</v>
      </c>
    </row>
    <row r="138" spans="1:14" x14ac:dyDescent="0.3">
      <c r="A138" s="63" t="s">
        <v>371</v>
      </c>
      <c r="C138" s="48">
        <v>43483</v>
      </c>
      <c r="D138" s="43" t="s">
        <v>353</v>
      </c>
      <c r="E138" s="44" t="s">
        <v>359</v>
      </c>
      <c r="F138" s="23" t="s">
        <v>372</v>
      </c>
      <c r="G138" s="24" t="s">
        <v>373</v>
      </c>
      <c r="H138" s="23">
        <v>1130</v>
      </c>
      <c r="I138" s="25">
        <v>2</v>
      </c>
      <c r="K138" s="46">
        <f t="shared" si="10"/>
        <v>0</v>
      </c>
      <c r="L138" s="47" t="s">
        <v>374</v>
      </c>
      <c r="N138" s="46">
        <f t="shared" si="11"/>
        <v>2</v>
      </c>
    </row>
    <row r="139" spans="1:14" x14ac:dyDescent="0.3">
      <c r="D139" s="43" t="s">
        <v>356</v>
      </c>
      <c r="E139" s="44" t="s">
        <v>359</v>
      </c>
      <c r="K139" s="46">
        <f t="shared" si="10"/>
        <v>0</v>
      </c>
      <c r="N139" s="46">
        <f t="shared" si="11"/>
        <v>0</v>
      </c>
    </row>
    <row r="140" spans="1:14" x14ac:dyDescent="0.3">
      <c r="D140" s="43" t="s">
        <v>357</v>
      </c>
      <c r="E140" s="44" t="s">
        <v>359</v>
      </c>
      <c r="K140" s="46">
        <f t="shared" si="10"/>
        <v>0</v>
      </c>
      <c r="N140" s="46">
        <f t="shared" si="11"/>
        <v>0</v>
      </c>
    </row>
    <row r="141" spans="1:14" x14ac:dyDescent="0.3">
      <c r="D141" s="43" t="s">
        <v>358</v>
      </c>
      <c r="E141" s="44" t="s">
        <v>359</v>
      </c>
      <c r="K141" s="46">
        <f t="shared" si="10"/>
        <v>0</v>
      </c>
      <c r="N141" s="46">
        <f t="shared" si="11"/>
        <v>0</v>
      </c>
    </row>
    <row r="142" spans="1:14" x14ac:dyDescent="0.3">
      <c r="A142" s="63" t="s">
        <v>375</v>
      </c>
      <c r="C142" s="48">
        <v>43483</v>
      </c>
      <c r="D142" s="43" t="s">
        <v>353</v>
      </c>
      <c r="E142" s="44" t="s">
        <v>359</v>
      </c>
      <c r="F142" s="23" t="s">
        <v>376</v>
      </c>
      <c r="G142" s="24" t="s">
        <v>377</v>
      </c>
      <c r="H142" s="45">
        <v>1130</v>
      </c>
      <c r="I142" s="46">
        <v>2</v>
      </c>
      <c r="K142" s="46">
        <f t="shared" ref="K142" si="12">ROUND(J142/0.35,-1)</f>
        <v>0</v>
      </c>
      <c r="L142" s="47" t="s">
        <v>374</v>
      </c>
      <c r="N142" s="46">
        <f t="shared" ref="N142" si="13">I142+M142</f>
        <v>2</v>
      </c>
    </row>
    <row r="143" spans="1:14" x14ac:dyDescent="0.3">
      <c r="D143" s="43" t="s">
        <v>356</v>
      </c>
      <c r="E143" s="44" t="s">
        <v>359</v>
      </c>
      <c r="K143" s="46">
        <f t="shared" si="10"/>
        <v>0</v>
      </c>
      <c r="N143" s="46">
        <f t="shared" si="11"/>
        <v>0</v>
      </c>
    </row>
    <row r="144" spans="1:14" x14ac:dyDescent="0.3">
      <c r="D144" s="43" t="s">
        <v>357</v>
      </c>
      <c r="E144" s="44" t="s">
        <v>359</v>
      </c>
      <c r="K144" s="46">
        <f t="shared" si="10"/>
        <v>0</v>
      </c>
      <c r="N144" s="46">
        <f t="shared" si="11"/>
        <v>0</v>
      </c>
    </row>
    <row r="145" spans="1:15" x14ac:dyDescent="0.3">
      <c r="D145" s="43" t="s">
        <v>358</v>
      </c>
      <c r="E145" s="44" t="s">
        <v>359</v>
      </c>
      <c r="K145" s="46">
        <f t="shared" ref="K145:K201" si="14">ROUND(J145/0.35,-1)</f>
        <v>0</v>
      </c>
      <c r="N145" s="46">
        <f t="shared" ref="N145:N201" si="15">I145+M145</f>
        <v>0</v>
      </c>
    </row>
    <row r="146" spans="1:15" x14ac:dyDescent="0.3">
      <c r="A146" s="63" t="s">
        <v>378</v>
      </c>
      <c r="C146" s="48">
        <v>43483</v>
      </c>
      <c r="D146" s="43" t="s">
        <v>353</v>
      </c>
      <c r="E146" s="44" t="s">
        <v>359</v>
      </c>
      <c r="F146" s="23" t="s">
        <v>379</v>
      </c>
      <c r="G146" s="24" t="s">
        <v>361</v>
      </c>
      <c r="H146" s="45">
        <v>1130</v>
      </c>
      <c r="I146" s="46">
        <v>2</v>
      </c>
      <c r="K146" s="46">
        <f t="shared" si="14"/>
        <v>0</v>
      </c>
      <c r="L146" s="47" t="s">
        <v>374</v>
      </c>
      <c r="N146" s="46">
        <f t="shared" si="15"/>
        <v>2</v>
      </c>
    </row>
    <row r="147" spans="1:15" x14ac:dyDescent="0.3">
      <c r="D147" s="43" t="s">
        <v>356</v>
      </c>
      <c r="E147" s="44" t="s">
        <v>359</v>
      </c>
      <c r="K147" s="46">
        <f t="shared" si="14"/>
        <v>0</v>
      </c>
      <c r="N147" s="46">
        <f t="shared" si="15"/>
        <v>0</v>
      </c>
    </row>
    <row r="148" spans="1:15" x14ac:dyDescent="0.3">
      <c r="D148" s="43" t="s">
        <v>357</v>
      </c>
      <c r="E148" s="44" t="s">
        <v>359</v>
      </c>
      <c r="K148" s="46">
        <f t="shared" si="14"/>
        <v>0</v>
      </c>
      <c r="N148" s="46">
        <f t="shared" si="15"/>
        <v>0</v>
      </c>
    </row>
    <row r="149" spans="1:15" x14ac:dyDescent="0.3">
      <c r="D149" s="43" t="s">
        <v>358</v>
      </c>
      <c r="E149" s="44" t="s">
        <v>359</v>
      </c>
      <c r="K149" s="46">
        <f t="shared" si="14"/>
        <v>0</v>
      </c>
      <c r="N149" s="46">
        <f t="shared" si="15"/>
        <v>0</v>
      </c>
    </row>
    <row r="150" spans="1:15" x14ac:dyDescent="0.3">
      <c r="A150" s="63" t="s">
        <v>380</v>
      </c>
      <c r="C150" s="48">
        <v>43483</v>
      </c>
      <c r="D150" s="43" t="s">
        <v>353</v>
      </c>
      <c r="E150" s="44" t="s">
        <v>359</v>
      </c>
      <c r="F150" s="23" t="s">
        <v>381</v>
      </c>
      <c r="G150" s="24" t="s">
        <v>361</v>
      </c>
      <c r="H150" s="45">
        <v>1130</v>
      </c>
      <c r="I150" s="46">
        <v>2</v>
      </c>
      <c r="K150" s="46">
        <f t="shared" ref="K150" si="16">ROUND(J150/0.35,-1)</f>
        <v>0</v>
      </c>
      <c r="L150" s="47" t="s">
        <v>374</v>
      </c>
      <c r="N150" s="46">
        <f t="shared" si="15"/>
        <v>2</v>
      </c>
    </row>
    <row r="151" spans="1:15" x14ac:dyDescent="0.3">
      <c r="D151" s="43" t="s">
        <v>356</v>
      </c>
      <c r="E151" s="44" t="s">
        <v>359</v>
      </c>
      <c r="K151" s="46">
        <f t="shared" si="14"/>
        <v>0</v>
      </c>
      <c r="N151" s="46">
        <f t="shared" si="15"/>
        <v>0</v>
      </c>
    </row>
    <row r="152" spans="1:15" x14ac:dyDescent="0.3">
      <c r="D152" s="43" t="s">
        <v>357</v>
      </c>
      <c r="E152" s="44" t="s">
        <v>359</v>
      </c>
      <c r="K152" s="46">
        <f t="shared" si="14"/>
        <v>0</v>
      </c>
      <c r="N152" s="46">
        <f t="shared" si="15"/>
        <v>0</v>
      </c>
    </row>
    <row r="153" spans="1:15" x14ac:dyDescent="0.3">
      <c r="D153" s="43" t="s">
        <v>358</v>
      </c>
      <c r="E153" s="44" t="s">
        <v>359</v>
      </c>
      <c r="K153" s="46">
        <f t="shared" si="14"/>
        <v>0</v>
      </c>
      <c r="N153" s="46">
        <f t="shared" si="15"/>
        <v>0</v>
      </c>
    </row>
    <row r="154" spans="1:15" x14ac:dyDescent="0.3">
      <c r="A154" s="63" t="s">
        <v>382</v>
      </c>
      <c r="C154" s="48">
        <v>43483</v>
      </c>
      <c r="D154" s="43" t="s">
        <v>353</v>
      </c>
      <c r="E154" s="44" t="s">
        <v>359</v>
      </c>
      <c r="F154" s="23" t="s">
        <v>383</v>
      </c>
      <c r="G154" s="24" t="s">
        <v>361</v>
      </c>
      <c r="H154" s="45">
        <v>1130</v>
      </c>
      <c r="I154" s="46">
        <v>2</v>
      </c>
      <c r="K154" s="46">
        <f t="shared" si="14"/>
        <v>0</v>
      </c>
      <c r="L154" s="47" t="s">
        <v>374</v>
      </c>
      <c r="N154" s="46">
        <f t="shared" si="15"/>
        <v>2</v>
      </c>
    </row>
    <row r="155" spans="1:15" x14ac:dyDescent="0.3">
      <c r="D155" s="43" t="s">
        <v>356</v>
      </c>
      <c r="E155" s="44" t="s">
        <v>359</v>
      </c>
      <c r="K155" s="46">
        <f t="shared" si="14"/>
        <v>0</v>
      </c>
      <c r="N155" s="46">
        <f t="shared" si="15"/>
        <v>0</v>
      </c>
    </row>
    <row r="156" spans="1:15" x14ac:dyDescent="0.3">
      <c r="D156" s="43" t="s">
        <v>357</v>
      </c>
      <c r="E156" s="44" t="s">
        <v>359</v>
      </c>
      <c r="K156" s="46">
        <f t="shared" si="14"/>
        <v>0</v>
      </c>
      <c r="N156" s="46">
        <f t="shared" si="15"/>
        <v>0</v>
      </c>
    </row>
    <row r="157" spans="1:15" x14ac:dyDescent="0.3">
      <c r="D157" s="43" t="s">
        <v>358</v>
      </c>
      <c r="E157" s="44" t="s">
        <v>359</v>
      </c>
      <c r="K157" s="46">
        <f t="shared" si="14"/>
        <v>0</v>
      </c>
      <c r="N157" s="46">
        <f t="shared" si="15"/>
        <v>0</v>
      </c>
      <c r="O157" s="54">
        <f>SUM(N117:N157)</f>
        <v>6032.6</v>
      </c>
    </row>
    <row r="158" spans="1:15" x14ac:dyDescent="0.3">
      <c r="A158" s="63">
        <v>41</v>
      </c>
      <c r="C158" s="48">
        <v>43483</v>
      </c>
      <c r="D158" s="22" t="s">
        <v>384</v>
      </c>
      <c r="E158" s="44">
        <v>8.6479999999999997</v>
      </c>
      <c r="F158" s="23" t="s">
        <v>385</v>
      </c>
      <c r="G158" s="24" t="s">
        <v>386</v>
      </c>
      <c r="H158" s="23">
        <v>1050</v>
      </c>
      <c r="I158" s="25">
        <v>0.5</v>
      </c>
      <c r="J158" s="46">
        <v>13410</v>
      </c>
      <c r="K158" s="46">
        <f t="shared" si="14"/>
        <v>38310</v>
      </c>
      <c r="L158" s="47">
        <v>25000</v>
      </c>
      <c r="M158" s="47">
        <v>100</v>
      </c>
      <c r="N158" s="46">
        <f t="shared" si="15"/>
        <v>100.5</v>
      </c>
    </row>
    <row r="159" spans="1:15" x14ac:dyDescent="0.3">
      <c r="A159" s="63">
        <v>42</v>
      </c>
      <c r="C159" s="48">
        <v>43483</v>
      </c>
      <c r="D159" s="22" t="s">
        <v>387</v>
      </c>
      <c r="E159" s="44">
        <v>32.6</v>
      </c>
      <c r="F159" s="23" t="s">
        <v>388</v>
      </c>
      <c r="G159" s="24" t="s">
        <v>389</v>
      </c>
      <c r="H159" s="23">
        <v>1090</v>
      </c>
      <c r="I159" s="25">
        <v>0.5</v>
      </c>
      <c r="J159" s="46">
        <v>57390</v>
      </c>
      <c r="K159" s="46">
        <f t="shared" si="14"/>
        <v>163970</v>
      </c>
      <c r="L159" s="47">
        <v>228200</v>
      </c>
      <c r="M159" s="47">
        <v>912.8</v>
      </c>
      <c r="N159" s="46">
        <f t="shared" si="15"/>
        <v>913.3</v>
      </c>
    </row>
    <row r="160" spans="1:15" x14ac:dyDescent="0.3">
      <c r="A160" s="63">
        <v>43</v>
      </c>
      <c r="C160" s="48">
        <v>43483</v>
      </c>
      <c r="D160" s="22" t="s">
        <v>390</v>
      </c>
      <c r="E160" s="44" t="s">
        <v>391</v>
      </c>
      <c r="F160" s="23" t="s">
        <v>392</v>
      </c>
      <c r="G160" s="24" t="s">
        <v>393</v>
      </c>
      <c r="H160" s="23">
        <v>2030</v>
      </c>
      <c r="I160" s="25">
        <v>0.5</v>
      </c>
      <c r="J160" s="46">
        <v>15300</v>
      </c>
      <c r="K160" s="46">
        <f t="shared" si="14"/>
        <v>43710</v>
      </c>
      <c r="L160" s="47">
        <v>55000</v>
      </c>
      <c r="M160" s="47">
        <v>220</v>
      </c>
      <c r="N160" s="46">
        <f t="shared" si="15"/>
        <v>220.5</v>
      </c>
    </row>
    <row r="161" spans="1:17" x14ac:dyDescent="0.3">
      <c r="A161" s="63" t="s">
        <v>394</v>
      </c>
      <c r="C161" s="48">
        <v>43483</v>
      </c>
      <c r="D161" s="22" t="s">
        <v>395</v>
      </c>
      <c r="E161" s="44">
        <v>0.54</v>
      </c>
      <c r="F161" s="23" t="s">
        <v>396</v>
      </c>
      <c r="G161" s="24" t="s">
        <v>397</v>
      </c>
      <c r="H161" s="23">
        <v>1070</v>
      </c>
      <c r="I161" s="25">
        <v>0.5</v>
      </c>
      <c r="J161" s="46">
        <v>43640</v>
      </c>
      <c r="K161" s="46">
        <f t="shared" si="14"/>
        <v>124690</v>
      </c>
      <c r="N161" s="46">
        <f t="shared" si="15"/>
        <v>0.5</v>
      </c>
    </row>
    <row r="162" spans="1:17" x14ac:dyDescent="0.3">
      <c r="A162" s="63">
        <v>44</v>
      </c>
      <c r="C162" s="48">
        <v>43487</v>
      </c>
      <c r="D162" s="22" t="s">
        <v>398</v>
      </c>
      <c r="E162" s="44">
        <v>1.4319</v>
      </c>
      <c r="F162" s="23" t="s">
        <v>399</v>
      </c>
      <c r="G162" s="24" t="s">
        <v>400</v>
      </c>
      <c r="H162" s="23">
        <v>1210</v>
      </c>
      <c r="I162" s="25">
        <v>0.5</v>
      </c>
      <c r="J162" s="46">
        <v>3650</v>
      </c>
      <c r="K162" s="46">
        <f t="shared" si="14"/>
        <v>10430</v>
      </c>
      <c r="L162" s="47">
        <v>10000</v>
      </c>
      <c r="M162" s="47">
        <v>40</v>
      </c>
      <c r="N162" s="46">
        <f t="shared" si="15"/>
        <v>40.5</v>
      </c>
    </row>
    <row r="163" spans="1:17" x14ac:dyDescent="0.3">
      <c r="A163" s="63">
        <v>45</v>
      </c>
      <c r="B163" s="21" t="s">
        <v>403</v>
      </c>
      <c r="C163" s="48">
        <v>43487</v>
      </c>
      <c r="D163" s="22" t="s">
        <v>401</v>
      </c>
      <c r="E163" s="44" t="s">
        <v>402</v>
      </c>
      <c r="F163" s="23" t="s">
        <v>404</v>
      </c>
      <c r="G163" s="24" t="s">
        <v>405</v>
      </c>
      <c r="H163" s="23">
        <v>3010</v>
      </c>
      <c r="I163" s="25">
        <v>0.5</v>
      </c>
      <c r="J163" s="46">
        <v>26190</v>
      </c>
      <c r="K163" s="46">
        <f t="shared" si="14"/>
        <v>74830</v>
      </c>
      <c r="L163" s="47">
        <v>55518.81</v>
      </c>
      <c r="M163" s="47">
        <v>222.4</v>
      </c>
      <c r="N163" s="46">
        <f t="shared" si="15"/>
        <v>222.9</v>
      </c>
    </row>
    <row r="164" spans="1:17" x14ac:dyDescent="0.3">
      <c r="A164" s="63" t="s">
        <v>406</v>
      </c>
      <c r="C164" s="48">
        <v>43487</v>
      </c>
      <c r="D164" s="22" t="s">
        <v>407</v>
      </c>
      <c r="E164" s="44" t="s">
        <v>409</v>
      </c>
      <c r="F164" s="23" t="s">
        <v>411</v>
      </c>
      <c r="G164" s="24" t="s">
        <v>412</v>
      </c>
      <c r="H164" s="23">
        <v>1150</v>
      </c>
      <c r="I164" s="25">
        <v>1</v>
      </c>
      <c r="J164" s="46">
        <v>46760</v>
      </c>
      <c r="K164" s="46">
        <f t="shared" si="14"/>
        <v>133600</v>
      </c>
      <c r="N164" s="46">
        <f t="shared" si="15"/>
        <v>1</v>
      </c>
    </row>
    <row r="165" spans="1:17" x14ac:dyDescent="0.3">
      <c r="D165" s="22" t="s">
        <v>408</v>
      </c>
      <c r="E165" s="44" t="s">
        <v>410</v>
      </c>
      <c r="F165" s="23" t="s">
        <v>77</v>
      </c>
      <c r="G165" s="24" t="s">
        <v>77</v>
      </c>
      <c r="K165" s="46">
        <f t="shared" si="14"/>
        <v>0</v>
      </c>
      <c r="N165" s="46">
        <f t="shared" si="15"/>
        <v>0</v>
      </c>
    </row>
    <row r="166" spans="1:17" x14ac:dyDescent="0.3">
      <c r="A166" s="63" t="s">
        <v>413</v>
      </c>
      <c r="C166" s="48">
        <v>43487</v>
      </c>
      <c r="D166" s="22" t="s">
        <v>414</v>
      </c>
      <c r="E166" s="44">
        <v>12.535</v>
      </c>
      <c r="F166" s="23" t="s">
        <v>415</v>
      </c>
      <c r="G166" s="24" t="s">
        <v>416</v>
      </c>
      <c r="H166" s="23">
        <v>1010</v>
      </c>
      <c r="I166" s="25">
        <v>0.5</v>
      </c>
      <c r="J166" s="46">
        <v>40960</v>
      </c>
      <c r="K166" s="46">
        <f t="shared" si="14"/>
        <v>117030</v>
      </c>
      <c r="N166" s="46">
        <f t="shared" si="15"/>
        <v>0.5</v>
      </c>
    </row>
    <row r="167" spans="1:17" x14ac:dyDescent="0.3">
      <c r="A167" s="63">
        <v>46</v>
      </c>
      <c r="C167" s="48">
        <v>43487</v>
      </c>
      <c r="D167" s="22" t="s">
        <v>417</v>
      </c>
      <c r="E167" s="44">
        <v>6.0789999999999997</v>
      </c>
      <c r="F167" s="23" t="s">
        <v>420</v>
      </c>
      <c r="G167" s="24" t="s">
        <v>418</v>
      </c>
      <c r="H167" s="23">
        <v>1010</v>
      </c>
      <c r="I167" s="25">
        <v>0.5</v>
      </c>
      <c r="J167" s="46">
        <v>10520</v>
      </c>
      <c r="K167" s="46">
        <f t="shared" si="14"/>
        <v>30060</v>
      </c>
      <c r="L167" s="47">
        <v>44381.08</v>
      </c>
      <c r="M167" s="47">
        <v>177.52</v>
      </c>
      <c r="N167" s="46">
        <f t="shared" si="15"/>
        <v>178.02</v>
      </c>
    </row>
    <row r="168" spans="1:17" s="39" customFormat="1" x14ac:dyDescent="0.3">
      <c r="A168" s="35">
        <v>47</v>
      </c>
      <c r="B168" s="36"/>
      <c r="C168" s="37">
        <v>43487</v>
      </c>
      <c r="D168" s="38" t="s">
        <v>419</v>
      </c>
      <c r="E168" s="35">
        <v>39.2973</v>
      </c>
      <c r="F168" s="39" t="s">
        <v>421</v>
      </c>
      <c r="G168" s="40" t="s">
        <v>422</v>
      </c>
      <c r="H168" s="39">
        <v>1200</v>
      </c>
      <c r="I168" s="41">
        <v>0.5</v>
      </c>
      <c r="J168" s="41">
        <v>45230</v>
      </c>
      <c r="K168" s="41">
        <f t="shared" si="14"/>
        <v>129230</v>
      </c>
      <c r="L168" s="42">
        <v>143000</v>
      </c>
      <c r="M168" s="42">
        <v>572</v>
      </c>
      <c r="N168" s="41">
        <f t="shared" si="15"/>
        <v>572.5</v>
      </c>
      <c r="O168" s="53"/>
      <c r="P168" s="37"/>
      <c r="Q168" s="36"/>
    </row>
    <row r="169" spans="1:17" x14ac:dyDescent="0.3">
      <c r="K169" s="46"/>
      <c r="N169" s="46">
        <f>SUM(N117:N168)</f>
        <v>8282.82</v>
      </c>
      <c r="O169" s="51">
        <v>70305</v>
      </c>
    </row>
    <row r="170" spans="1:17" x14ac:dyDescent="0.3">
      <c r="K170" s="46"/>
      <c r="N170" s="46"/>
    </row>
    <row r="171" spans="1:17" s="45" customFormat="1" x14ac:dyDescent="0.3">
      <c r="A171" s="63" t="s">
        <v>423</v>
      </c>
      <c r="B171" s="21"/>
      <c r="C171" s="48">
        <v>43487</v>
      </c>
      <c r="D171" s="43" t="s">
        <v>427</v>
      </c>
      <c r="E171" s="44" t="s">
        <v>428</v>
      </c>
      <c r="F171" s="45" t="s">
        <v>429</v>
      </c>
      <c r="G171" s="24" t="s">
        <v>430</v>
      </c>
      <c r="H171" s="45">
        <v>1030</v>
      </c>
      <c r="I171" s="46">
        <v>1</v>
      </c>
      <c r="J171" s="46"/>
      <c r="K171" s="46">
        <f t="shared" si="14"/>
        <v>0</v>
      </c>
      <c r="L171" s="47"/>
      <c r="M171" s="47"/>
      <c r="N171" s="46">
        <f t="shared" si="15"/>
        <v>1</v>
      </c>
      <c r="O171" s="51"/>
      <c r="P171" s="68"/>
      <c r="Q171" s="21"/>
    </row>
    <row r="172" spans="1:17" s="45" customFormat="1" x14ac:dyDescent="0.3">
      <c r="A172" s="63"/>
      <c r="B172" s="21"/>
      <c r="C172" s="48"/>
      <c r="D172" s="43" t="s">
        <v>427</v>
      </c>
      <c r="E172" s="44" t="s">
        <v>428</v>
      </c>
      <c r="F172" s="45" t="s">
        <v>77</v>
      </c>
      <c r="G172" s="24" t="s">
        <v>77</v>
      </c>
      <c r="I172" s="46"/>
      <c r="J172" s="46"/>
      <c r="K172" s="46"/>
      <c r="L172" s="47"/>
      <c r="M172" s="47"/>
      <c r="N172" s="46"/>
      <c r="O172" s="51"/>
      <c r="P172" s="68"/>
      <c r="Q172" s="21"/>
    </row>
    <row r="173" spans="1:17" s="45" customFormat="1" x14ac:dyDescent="0.3">
      <c r="A173" s="63" t="s">
        <v>424</v>
      </c>
      <c r="B173" s="21"/>
      <c r="C173" s="48">
        <v>43487</v>
      </c>
      <c r="D173" s="43" t="s">
        <v>431</v>
      </c>
      <c r="E173" s="44" t="s">
        <v>428</v>
      </c>
      <c r="F173" s="45" t="s">
        <v>432</v>
      </c>
      <c r="G173" s="24" t="s">
        <v>433</v>
      </c>
      <c r="H173" s="45">
        <v>1030</v>
      </c>
      <c r="I173" s="46">
        <v>0.5</v>
      </c>
      <c r="J173" s="46"/>
      <c r="K173" s="46">
        <f t="shared" si="14"/>
        <v>0</v>
      </c>
      <c r="L173" s="47"/>
      <c r="M173" s="47"/>
      <c r="N173" s="46">
        <f t="shared" si="15"/>
        <v>0.5</v>
      </c>
      <c r="O173" s="51"/>
      <c r="P173" s="68"/>
      <c r="Q173" s="21"/>
    </row>
    <row r="174" spans="1:17" x14ac:dyDescent="0.3">
      <c r="A174" s="63" t="s">
        <v>434</v>
      </c>
      <c r="C174" s="48">
        <v>43487</v>
      </c>
      <c r="D174" s="22" t="s">
        <v>435</v>
      </c>
      <c r="E174" s="44">
        <v>14.696</v>
      </c>
      <c r="F174" s="23" t="s">
        <v>436</v>
      </c>
      <c r="G174" s="24" t="s">
        <v>437</v>
      </c>
      <c r="H174" s="23">
        <v>1050</v>
      </c>
      <c r="I174" s="25">
        <v>0.5</v>
      </c>
      <c r="J174" s="46">
        <v>26040</v>
      </c>
      <c r="K174" s="46">
        <f t="shared" si="14"/>
        <v>74400</v>
      </c>
      <c r="N174" s="46">
        <f t="shared" si="15"/>
        <v>0.5</v>
      </c>
    </row>
    <row r="175" spans="1:17" s="39" customFormat="1" x14ac:dyDescent="0.3">
      <c r="A175" s="35">
        <v>48</v>
      </c>
      <c r="B175" s="36"/>
      <c r="C175" s="37">
        <v>43487</v>
      </c>
      <c r="D175" s="38" t="s">
        <v>438</v>
      </c>
      <c r="E175" s="35">
        <v>5.6379999999999999</v>
      </c>
      <c r="F175" s="39" t="s">
        <v>439</v>
      </c>
      <c r="G175" s="40" t="s">
        <v>440</v>
      </c>
      <c r="H175" s="39">
        <v>1050</v>
      </c>
      <c r="I175" s="41">
        <v>0.5</v>
      </c>
      <c r="J175" s="41">
        <v>48230</v>
      </c>
      <c r="K175" s="41">
        <f t="shared" si="14"/>
        <v>137800</v>
      </c>
      <c r="L175" s="42">
        <v>310000</v>
      </c>
      <c r="M175" s="42">
        <v>1240</v>
      </c>
      <c r="N175" s="41">
        <f t="shared" si="15"/>
        <v>1240.5</v>
      </c>
      <c r="O175" s="53"/>
      <c r="P175" s="37"/>
      <c r="Q175" s="36"/>
    </row>
    <row r="176" spans="1:17" x14ac:dyDescent="0.3">
      <c r="K176" s="46"/>
      <c r="N176" s="46">
        <f>SUM(N171:N175)</f>
        <v>1242.5</v>
      </c>
      <c r="O176" s="51">
        <v>70330</v>
      </c>
    </row>
    <row r="177" spans="1:17" x14ac:dyDescent="0.3">
      <c r="K177" s="46"/>
      <c r="N177" s="46"/>
    </row>
    <row r="178" spans="1:17" s="45" customFormat="1" x14ac:dyDescent="0.3">
      <c r="A178" s="63">
        <v>33</v>
      </c>
      <c r="B178" s="21"/>
      <c r="C178" s="48">
        <v>43480</v>
      </c>
      <c r="D178" s="43" t="s">
        <v>299</v>
      </c>
      <c r="E178" s="44">
        <v>31.446999999999999</v>
      </c>
      <c r="F178" s="45" t="s">
        <v>301</v>
      </c>
      <c r="G178" s="24" t="s">
        <v>302</v>
      </c>
      <c r="H178" s="45">
        <v>1010</v>
      </c>
      <c r="I178" s="46">
        <v>1</v>
      </c>
      <c r="J178" s="46">
        <v>75300</v>
      </c>
      <c r="K178" s="46">
        <f>ROUND(J178/0.35,-1)</f>
        <v>215140</v>
      </c>
      <c r="L178" s="47">
        <v>332990</v>
      </c>
      <c r="M178" s="47">
        <v>1331.96</v>
      </c>
      <c r="N178" s="46">
        <f t="shared" ref="N178:N184" si="17">I178+M178</f>
        <v>1332.96</v>
      </c>
      <c r="O178" s="51"/>
      <c r="P178" s="68"/>
      <c r="Q178" s="21"/>
    </row>
    <row r="179" spans="1:17" s="45" customFormat="1" x14ac:dyDescent="0.3">
      <c r="A179" s="63"/>
      <c r="B179" s="21"/>
      <c r="C179" s="48"/>
      <c r="D179" s="43" t="s">
        <v>300</v>
      </c>
      <c r="E179" s="44">
        <v>18.253</v>
      </c>
      <c r="F179" s="45" t="s">
        <v>77</v>
      </c>
      <c r="G179" s="24" t="s">
        <v>77</v>
      </c>
      <c r="I179" s="46"/>
      <c r="J179" s="46"/>
      <c r="K179" s="46">
        <f>ROUND(J179/0.35,-1)</f>
        <v>0</v>
      </c>
      <c r="L179" s="47"/>
      <c r="M179" s="47"/>
      <c r="N179" s="46">
        <f t="shared" si="17"/>
        <v>0</v>
      </c>
      <c r="O179" s="51"/>
      <c r="P179" s="68"/>
      <c r="Q179" s="21"/>
    </row>
    <row r="180" spans="1:17" x14ac:dyDescent="0.3">
      <c r="A180" s="63" t="s">
        <v>336</v>
      </c>
      <c r="C180" s="48">
        <v>43482</v>
      </c>
      <c r="D180" s="43" t="s">
        <v>337</v>
      </c>
      <c r="E180" s="44">
        <v>0.82640000000000002</v>
      </c>
      <c r="F180" s="45" t="s">
        <v>338</v>
      </c>
      <c r="G180" s="24" t="s">
        <v>339</v>
      </c>
      <c r="H180" s="45">
        <v>1030</v>
      </c>
      <c r="I180" s="46">
        <v>0.5</v>
      </c>
      <c r="J180" s="46">
        <v>30980</v>
      </c>
      <c r="K180" s="46">
        <f>ROUND(J180/0.35,-1)</f>
        <v>88510</v>
      </c>
      <c r="N180" s="46">
        <f t="shared" si="17"/>
        <v>0.5</v>
      </c>
    </row>
    <row r="181" spans="1:17" x14ac:dyDescent="0.3">
      <c r="A181" s="63" t="s">
        <v>425</v>
      </c>
      <c r="C181" s="48">
        <v>43488</v>
      </c>
      <c r="D181" s="43" t="s">
        <v>299</v>
      </c>
      <c r="E181" s="44">
        <v>62.5</v>
      </c>
      <c r="F181" s="45" t="s">
        <v>426</v>
      </c>
      <c r="G181" s="45" t="s">
        <v>301</v>
      </c>
      <c r="H181" s="45">
        <v>1010</v>
      </c>
      <c r="I181" s="46">
        <v>1</v>
      </c>
      <c r="J181" s="46" t="s">
        <v>135</v>
      </c>
      <c r="K181" s="46" t="s">
        <v>135</v>
      </c>
      <c r="N181" s="46">
        <f t="shared" si="17"/>
        <v>1</v>
      </c>
    </row>
    <row r="182" spans="1:17" x14ac:dyDescent="0.3">
      <c r="D182" s="43" t="s">
        <v>300</v>
      </c>
      <c r="E182" s="44">
        <v>84.858900000000006</v>
      </c>
      <c r="F182" s="45" t="s">
        <v>77</v>
      </c>
      <c r="G182" s="24" t="s">
        <v>77</v>
      </c>
      <c r="H182" s="45"/>
      <c r="I182" s="46"/>
      <c r="K182" s="46">
        <f>ROUND(J182/0.35,-1)</f>
        <v>0</v>
      </c>
      <c r="N182" s="46">
        <f t="shared" si="17"/>
        <v>0</v>
      </c>
    </row>
    <row r="183" spans="1:17" x14ac:dyDescent="0.3">
      <c r="A183" s="63" t="s">
        <v>441</v>
      </c>
      <c r="C183" s="48">
        <v>43488</v>
      </c>
      <c r="D183" s="43" t="s">
        <v>442</v>
      </c>
      <c r="E183" s="44" t="s">
        <v>444</v>
      </c>
      <c r="F183" s="24" t="s">
        <v>445</v>
      </c>
      <c r="G183" s="24" t="s">
        <v>453</v>
      </c>
      <c r="H183" s="45">
        <v>3010</v>
      </c>
      <c r="I183" s="46">
        <v>1</v>
      </c>
      <c r="J183" s="46">
        <f>3550+3550+43090</f>
        <v>50190</v>
      </c>
      <c r="K183" s="46">
        <f>ROUND(J183/0.35,-1)</f>
        <v>143400</v>
      </c>
      <c r="N183" s="46">
        <f t="shared" si="17"/>
        <v>1</v>
      </c>
    </row>
    <row r="184" spans="1:17" s="45" customFormat="1" x14ac:dyDescent="0.3">
      <c r="A184" s="63"/>
      <c r="B184" s="21"/>
      <c r="C184" s="48"/>
      <c r="D184" s="43" t="s">
        <v>443</v>
      </c>
      <c r="E184" s="44" t="s">
        <v>444</v>
      </c>
      <c r="F184" s="45" t="s">
        <v>77</v>
      </c>
      <c r="G184" s="24" t="s">
        <v>77</v>
      </c>
      <c r="I184" s="46"/>
      <c r="J184" s="46"/>
      <c r="K184" s="46">
        <f>ROUND(J184/0.35,-1)</f>
        <v>0</v>
      </c>
      <c r="L184" s="47"/>
      <c r="M184" s="47"/>
      <c r="N184" s="46">
        <f t="shared" si="17"/>
        <v>0</v>
      </c>
      <c r="O184" s="51"/>
      <c r="P184" s="68"/>
      <c r="Q184" s="21"/>
    </row>
    <row r="185" spans="1:17" x14ac:dyDescent="0.3">
      <c r="A185" s="63" t="s">
        <v>446</v>
      </c>
      <c r="C185" s="48">
        <v>43488</v>
      </c>
      <c r="D185" s="43" t="s">
        <v>447</v>
      </c>
      <c r="E185" s="44" t="s">
        <v>450</v>
      </c>
      <c r="F185" s="45" t="s">
        <v>452</v>
      </c>
      <c r="G185" s="45" t="s">
        <v>454</v>
      </c>
      <c r="H185" s="45">
        <v>1030</v>
      </c>
      <c r="I185" s="46">
        <v>1.5</v>
      </c>
      <c r="J185" s="46">
        <f>53260+4730+12670</f>
        <v>70660</v>
      </c>
      <c r="K185" s="46">
        <f t="shared" si="14"/>
        <v>201890</v>
      </c>
      <c r="N185" s="46">
        <f t="shared" si="15"/>
        <v>1.5</v>
      </c>
    </row>
    <row r="186" spans="1:17" x14ac:dyDescent="0.3">
      <c r="D186" s="43" t="s">
        <v>448</v>
      </c>
      <c r="E186" s="44" t="s">
        <v>450</v>
      </c>
      <c r="F186" s="45" t="s">
        <v>77</v>
      </c>
      <c r="G186" s="24" t="s">
        <v>77</v>
      </c>
      <c r="H186" s="45">
        <v>1030</v>
      </c>
      <c r="I186" s="46"/>
      <c r="K186" s="46">
        <f t="shared" si="14"/>
        <v>0</v>
      </c>
      <c r="N186" s="46">
        <f t="shared" si="15"/>
        <v>0</v>
      </c>
    </row>
    <row r="187" spans="1:17" x14ac:dyDescent="0.3">
      <c r="D187" s="43" t="s">
        <v>449</v>
      </c>
      <c r="E187" s="44" t="s">
        <v>451</v>
      </c>
      <c r="F187" s="45" t="s">
        <v>77</v>
      </c>
      <c r="G187" s="24" t="s">
        <v>77</v>
      </c>
      <c r="H187" s="45">
        <v>2040</v>
      </c>
      <c r="I187" s="46"/>
      <c r="K187" s="46">
        <f t="shared" si="14"/>
        <v>0</v>
      </c>
      <c r="N187" s="46">
        <f t="shared" si="15"/>
        <v>0</v>
      </c>
    </row>
    <row r="188" spans="1:17" x14ac:dyDescent="0.3">
      <c r="A188" s="63" t="s">
        <v>455</v>
      </c>
      <c r="C188" s="48">
        <v>43488</v>
      </c>
      <c r="D188" s="43" t="s">
        <v>457</v>
      </c>
      <c r="E188" s="44">
        <v>1</v>
      </c>
      <c r="F188" s="45" t="s">
        <v>458</v>
      </c>
      <c r="G188" s="45" t="s">
        <v>459</v>
      </c>
      <c r="H188" s="45">
        <v>1140</v>
      </c>
      <c r="I188" s="46">
        <v>1</v>
      </c>
      <c r="J188" s="46">
        <f>37850+48340</f>
        <v>86190</v>
      </c>
      <c r="K188" s="46">
        <f t="shared" si="14"/>
        <v>246260</v>
      </c>
      <c r="N188" s="46">
        <f t="shared" si="15"/>
        <v>1</v>
      </c>
    </row>
    <row r="189" spans="1:17" x14ac:dyDescent="0.3">
      <c r="D189" s="43" t="s">
        <v>456</v>
      </c>
      <c r="E189" s="44">
        <v>45.704000000000001</v>
      </c>
      <c r="F189" s="45" t="s">
        <v>77</v>
      </c>
      <c r="G189" s="24" t="s">
        <v>77</v>
      </c>
      <c r="H189" s="45"/>
      <c r="I189" s="46"/>
      <c r="K189" s="46">
        <f t="shared" si="14"/>
        <v>0</v>
      </c>
      <c r="N189" s="46">
        <f t="shared" si="15"/>
        <v>0</v>
      </c>
    </row>
    <row r="190" spans="1:17" x14ac:dyDescent="0.3">
      <c r="A190" s="63" t="s">
        <v>460</v>
      </c>
      <c r="C190" s="48">
        <v>43488</v>
      </c>
      <c r="D190" s="43" t="s">
        <v>461</v>
      </c>
      <c r="E190" s="44" t="s">
        <v>462</v>
      </c>
      <c r="F190" s="45" t="s">
        <v>463</v>
      </c>
      <c r="G190" s="24" t="s">
        <v>464</v>
      </c>
      <c r="H190" s="45">
        <v>2040</v>
      </c>
      <c r="I190" s="46">
        <v>0.5</v>
      </c>
      <c r="J190" s="46">
        <v>11860</v>
      </c>
      <c r="K190" s="46">
        <f t="shared" si="14"/>
        <v>33890</v>
      </c>
      <c r="N190" s="46">
        <f t="shared" si="15"/>
        <v>0.5</v>
      </c>
    </row>
    <row r="191" spans="1:17" x14ac:dyDescent="0.3">
      <c r="A191" s="63">
        <v>52</v>
      </c>
      <c r="C191" s="48">
        <v>43488</v>
      </c>
      <c r="D191" s="43" t="s">
        <v>465</v>
      </c>
      <c r="E191" s="44">
        <v>5.0369999999999999</v>
      </c>
      <c r="F191" s="45" t="s">
        <v>466</v>
      </c>
      <c r="G191" s="24" t="s">
        <v>467</v>
      </c>
      <c r="H191" s="45">
        <v>1020</v>
      </c>
      <c r="I191" s="46">
        <v>0.5</v>
      </c>
      <c r="J191" s="46">
        <v>14990</v>
      </c>
      <c r="K191" s="46">
        <f t="shared" si="14"/>
        <v>42830</v>
      </c>
      <c r="L191" s="47">
        <v>35000</v>
      </c>
      <c r="M191" s="47">
        <v>140</v>
      </c>
      <c r="N191" s="46">
        <f t="shared" si="15"/>
        <v>140.5</v>
      </c>
    </row>
    <row r="192" spans="1:17" x14ac:dyDescent="0.3">
      <c r="A192" s="63">
        <v>54</v>
      </c>
      <c r="C192" s="48">
        <v>43488</v>
      </c>
      <c r="D192" s="43" t="s">
        <v>468</v>
      </c>
      <c r="E192" s="44">
        <v>0.45419999999999999</v>
      </c>
      <c r="F192" s="45" t="s">
        <v>470</v>
      </c>
      <c r="G192" s="24" t="s">
        <v>471</v>
      </c>
      <c r="H192" s="45">
        <v>1190</v>
      </c>
      <c r="I192" s="46">
        <v>1</v>
      </c>
      <c r="J192" s="46">
        <v>22960</v>
      </c>
      <c r="K192" s="46">
        <f t="shared" si="14"/>
        <v>65600</v>
      </c>
      <c r="L192" s="47">
        <v>82400</v>
      </c>
      <c r="M192" s="47">
        <v>329.6</v>
      </c>
      <c r="N192" s="46">
        <f t="shared" si="15"/>
        <v>330.6</v>
      </c>
    </row>
    <row r="193" spans="1:17" s="39" customFormat="1" x14ac:dyDescent="0.3">
      <c r="A193" s="35"/>
      <c r="B193" s="36"/>
      <c r="C193" s="37"/>
      <c r="D193" s="38" t="s">
        <v>469</v>
      </c>
      <c r="E193" s="35">
        <v>0.78700000000000003</v>
      </c>
      <c r="F193" s="39" t="s">
        <v>77</v>
      </c>
      <c r="G193" s="40" t="s">
        <v>77</v>
      </c>
      <c r="H193" s="39">
        <v>3010</v>
      </c>
      <c r="I193" s="41"/>
      <c r="J193" s="41"/>
      <c r="K193" s="41">
        <f t="shared" si="14"/>
        <v>0</v>
      </c>
      <c r="L193" s="42"/>
      <c r="M193" s="42"/>
      <c r="N193" s="41">
        <f t="shared" si="15"/>
        <v>0</v>
      </c>
      <c r="O193" s="53"/>
      <c r="P193" s="37"/>
      <c r="Q193" s="36"/>
    </row>
    <row r="194" spans="1:17" x14ac:dyDescent="0.3">
      <c r="K194" s="46"/>
      <c r="N194" s="46">
        <f>SUM(N178:N193)</f>
        <v>1809.56</v>
      </c>
      <c r="O194" s="51">
        <v>70342</v>
      </c>
    </row>
    <row r="195" spans="1:17" x14ac:dyDescent="0.3">
      <c r="K195" s="46"/>
      <c r="N195" s="46"/>
    </row>
    <row r="196" spans="1:17" x14ac:dyDescent="0.3">
      <c r="A196" s="63">
        <v>49</v>
      </c>
      <c r="C196" s="48">
        <v>43488</v>
      </c>
      <c r="D196" s="22" t="s">
        <v>473</v>
      </c>
      <c r="E196" s="44">
        <v>24.263999999999999</v>
      </c>
      <c r="F196" s="23" t="s">
        <v>474</v>
      </c>
      <c r="G196" s="24" t="s">
        <v>475</v>
      </c>
      <c r="H196" s="23">
        <v>1190</v>
      </c>
      <c r="I196" s="25">
        <v>0.5</v>
      </c>
      <c r="J196" s="46">
        <v>40930</v>
      </c>
      <c r="K196" s="46">
        <f t="shared" si="14"/>
        <v>116940</v>
      </c>
      <c r="L196" s="47">
        <v>200000</v>
      </c>
      <c r="M196" s="47">
        <v>800</v>
      </c>
      <c r="N196" s="46">
        <f t="shared" si="15"/>
        <v>800.5</v>
      </c>
    </row>
    <row r="197" spans="1:17" x14ac:dyDescent="0.3">
      <c r="A197" s="63">
        <v>50</v>
      </c>
      <c r="C197" s="48">
        <v>43488</v>
      </c>
      <c r="D197" s="22" t="s">
        <v>476</v>
      </c>
      <c r="E197" s="44">
        <v>14.12</v>
      </c>
      <c r="F197" s="23" t="s">
        <v>187</v>
      </c>
      <c r="G197" s="24" t="s">
        <v>475</v>
      </c>
      <c r="H197" s="23">
        <v>1190</v>
      </c>
      <c r="I197" s="25">
        <v>0.5</v>
      </c>
      <c r="J197" s="46">
        <v>31190</v>
      </c>
      <c r="K197" s="46">
        <f t="shared" si="14"/>
        <v>89110</v>
      </c>
      <c r="L197" s="47">
        <v>100000</v>
      </c>
      <c r="M197" s="47">
        <v>400</v>
      </c>
      <c r="N197" s="46">
        <f t="shared" si="15"/>
        <v>400.5</v>
      </c>
    </row>
    <row r="198" spans="1:17" x14ac:dyDescent="0.3">
      <c r="A198" s="63">
        <v>51</v>
      </c>
      <c r="C198" s="48">
        <v>43488</v>
      </c>
      <c r="D198" s="22" t="s">
        <v>476</v>
      </c>
      <c r="E198" s="44">
        <v>14.12</v>
      </c>
      <c r="F198" s="23" t="s">
        <v>477</v>
      </c>
      <c r="G198" s="24" t="s">
        <v>475</v>
      </c>
      <c r="H198" s="23">
        <v>1190</v>
      </c>
      <c r="I198" s="25">
        <v>0.5</v>
      </c>
      <c r="J198" s="46">
        <v>31190</v>
      </c>
      <c r="K198" s="46">
        <f t="shared" si="14"/>
        <v>89110</v>
      </c>
      <c r="L198" s="47">
        <v>100000</v>
      </c>
      <c r="M198" s="47">
        <v>400</v>
      </c>
      <c r="N198" s="46">
        <f t="shared" si="15"/>
        <v>400.5</v>
      </c>
    </row>
    <row r="199" spans="1:17" x14ac:dyDescent="0.3">
      <c r="A199" s="63">
        <v>53</v>
      </c>
      <c r="C199" s="48">
        <v>43488</v>
      </c>
      <c r="D199" s="22" t="s">
        <v>478</v>
      </c>
      <c r="E199" s="44">
        <v>5.0106999999999999</v>
      </c>
      <c r="F199" s="23" t="s">
        <v>479</v>
      </c>
      <c r="G199" s="24" t="s">
        <v>480</v>
      </c>
      <c r="H199" s="23">
        <v>1070</v>
      </c>
      <c r="I199" s="25">
        <v>0.5</v>
      </c>
      <c r="J199" s="46">
        <v>17750</v>
      </c>
      <c r="K199" s="46">
        <f t="shared" si="14"/>
        <v>50710</v>
      </c>
      <c r="L199" s="47">
        <v>75000</v>
      </c>
      <c r="M199" s="47">
        <v>300</v>
      </c>
      <c r="N199" s="46">
        <f t="shared" si="15"/>
        <v>300.5</v>
      </c>
    </row>
    <row r="200" spans="1:17" x14ac:dyDescent="0.3">
      <c r="A200" s="63" t="s">
        <v>472</v>
      </c>
      <c r="C200" s="48">
        <v>43489</v>
      </c>
      <c r="D200" s="22" t="s">
        <v>481</v>
      </c>
      <c r="E200" s="44">
        <v>0.48199999999999998</v>
      </c>
      <c r="F200" s="23" t="s">
        <v>482</v>
      </c>
      <c r="G200" s="24" t="s">
        <v>483</v>
      </c>
      <c r="H200" s="23">
        <v>2010</v>
      </c>
      <c r="I200" s="25">
        <v>0.5</v>
      </c>
      <c r="J200" s="46">
        <v>80</v>
      </c>
      <c r="K200" s="46">
        <f t="shared" si="14"/>
        <v>230</v>
      </c>
      <c r="N200" s="46">
        <f t="shared" si="15"/>
        <v>0.5</v>
      </c>
    </row>
    <row r="201" spans="1:17" x14ac:dyDescent="0.3">
      <c r="A201" s="63">
        <v>55</v>
      </c>
      <c r="C201" s="48">
        <v>43489</v>
      </c>
      <c r="D201" s="22" t="s">
        <v>484</v>
      </c>
      <c r="E201" s="44">
        <v>43.591000000000001</v>
      </c>
      <c r="F201" s="23" t="s">
        <v>485</v>
      </c>
      <c r="G201" s="24" t="s">
        <v>486</v>
      </c>
      <c r="H201" s="23">
        <v>1150</v>
      </c>
      <c r="I201" s="25">
        <v>0.5</v>
      </c>
      <c r="J201" s="46">
        <v>70650</v>
      </c>
      <c r="K201" s="46">
        <f t="shared" si="14"/>
        <v>201860</v>
      </c>
      <c r="L201" s="47">
        <v>125000</v>
      </c>
      <c r="M201" s="47">
        <v>500</v>
      </c>
      <c r="N201" s="46">
        <f t="shared" si="15"/>
        <v>500.5</v>
      </c>
    </row>
    <row r="202" spans="1:17" x14ac:dyDescent="0.3">
      <c r="A202" s="63" t="s">
        <v>487</v>
      </c>
      <c r="C202" s="48">
        <v>43489</v>
      </c>
      <c r="D202" s="22" t="s">
        <v>488</v>
      </c>
      <c r="E202" s="44">
        <v>1.3223</v>
      </c>
      <c r="F202" s="23" t="s">
        <v>489</v>
      </c>
      <c r="G202" s="24" t="s">
        <v>490</v>
      </c>
      <c r="H202" s="23">
        <v>1170</v>
      </c>
      <c r="I202" s="25">
        <v>0.5</v>
      </c>
      <c r="J202" s="46">
        <v>16810</v>
      </c>
      <c r="K202" s="46">
        <f t="shared" ref="K202:K256" si="18">ROUND(J202/0.35,-1)</f>
        <v>48030</v>
      </c>
      <c r="N202" s="46">
        <f t="shared" ref="N202:N256" si="19">I202+M202</f>
        <v>0.5</v>
      </c>
    </row>
    <row r="203" spans="1:17" x14ac:dyDescent="0.3">
      <c r="A203" s="63" t="s">
        <v>491</v>
      </c>
      <c r="C203" s="48">
        <v>43489</v>
      </c>
      <c r="D203" s="22" t="s">
        <v>492</v>
      </c>
      <c r="E203" s="44">
        <v>0.89239999999999997</v>
      </c>
      <c r="F203" s="23" t="s">
        <v>494</v>
      </c>
      <c r="G203" s="24" t="s">
        <v>495</v>
      </c>
      <c r="H203" s="23">
        <v>3010</v>
      </c>
      <c r="I203" s="25">
        <v>1</v>
      </c>
      <c r="J203" s="46">
        <v>40480</v>
      </c>
      <c r="K203" s="46">
        <f t="shared" si="18"/>
        <v>115660</v>
      </c>
      <c r="N203" s="46">
        <f t="shared" si="19"/>
        <v>1</v>
      </c>
    </row>
    <row r="204" spans="1:17" x14ac:dyDescent="0.3">
      <c r="D204" s="22" t="s">
        <v>493</v>
      </c>
      <c r="E204" s="44">
        <v>0.94850000000000001</v>
      </c>
      <c r="F204" s="23" t="s">
        <v>77</v>
      </c>
      <c r="G204" s="24" t="s">
        <v>77</v>
      </c>
      <c r="K204" s="46">
        <f t="shared" si="18"/>
        <v>0</v>
      </c>
      <c r="N204" s="46">
        <f t="shared" si="19"/>
        <v>0</v>
      </c>
    </row>
    <row r="205" spans="1:17" x14ac:dyDescent="0.3">
      <c r="A205" s="63">
        <v>56</v>
      </c>
      <c r="C205" s="48">
        <v>43489</v>
      </c>
      <c r="D205" s="22" t="s">
        <v>496</v>
      </c>
      <c r="E205" s="44">
        <v>1.3480000000000001</v>
      </c>
      <c r="F205" s="23" t="s">
        <v>497</v>
      </c>
      <c r="G205" s="24" t="s">
        <v>498</v>
      </c>
      <c r="H205" s="23">
        <v>1070</v>
      </c>
      <c r="I205" s="25">
        <v>0.5</v>
      </c>
      <c r="J205" s="46">
        <v>20840</v>
      </c>
      <c r="K205" s="46">
        <f t="shared" si="18"/>
        <v>59540</v>
      </c>
      <c r="L205" s="47">
        <v>75000</v>
      </c>
      <c r="M205" s="47">
        <v>300</v>
      </c>
      <c r="N205" s="46">
        <f t="shared" si="19"/>
        <v>300.5</v>
      </c>
    </row>
    <row r="206" spans="1:17" x14ac:dyDescent="0.3">
      <c r="A206" s="63" t="s">
        <v>499</v>
      </c>
      <c r="C206" s="48">
        <v>43489</v>
      </c>
      <c r="D206" s="22" t="s">
        <v>500</v>
      </c>
      <c r="E206" s="44">
        <v>40.933999999999997</v>
      </c>
      <c r="F206" s="23" t="s">
        <v>501</v>
      </c>
      <c r="G206" s="24" t="s">
        <v>502</v>
      </c>
      <c r="H206" s="23">
        <v>1040</v>
      </c>
      <c r="I206" s="25">
        <v>0.5</v>
      </c>
      <c r="J206" s="46">
        <v>66490</v>
      </c>
      <c r="K206" s="46">
        <f t="shared" si="18"/>
        <v>189970</v>
      </c>
      <c r="N206" s="46">
        <f t="shared" si="19"/>
        <v>0.5</v>
      </c>
    </row>
    <row r="207" spans="1:17" x14ac:dyDescent="0.3">
      <c r="A207" s="63" t="s">
        <v>503</v>
      </c>
      <c r="C207" s="48">
        <v>43489</v>
      </c>
      <c r="D207" s="22" t="s">
        <v>504</v>
      </c>
      <c r="E207" s="44">
        <v>59.387</v>
      </c>
      <c r="F207" s="23" t="s">
        <v>505</v>
      </c>
      <c r="G207" s="24" t="s">
        <v>506</v>
      </c>
      <c r="H207" s="23">
        <v>1160</v>
      </c>
      <c r="I207" s="25">
        <v>0.5</v>
      </c>
      <c r="J207" s="46">
        <v>89800</v>
      </c>
      <c r="K207" s="46">
        <f t="shared" si="18"/>
        <v>256570</v>
      </c>
      <c r="N207" s="46">
        <f t="shared" si="19"/>
        <v>0.5</v>
      </c>
    </row>
    <row r="208" spans="1:17" s="39" customFormat="1" x14ac:dyDescent="0.3">
      <c r="A208" s="35" t="s">
        <v>507</v>
      </c>
      <c r="B208" s="36"/>
      <c r="C208" s="37">
        <v>43490</v>
      </c>
      <c r="D208" s="38" t="s">
        <v>509</v>
      </c>
      <c r="E208" s="35">
        <v>1.0740000000000001</v>
      </c>
      <c r="F208" s="38" t="s">
        <v>508</v>
      </c>
      <c r="G208" s="40" t="s">
        <v>510</v>
      </c>
      <c r="H208" s="39">
        <v>1060</v>
      </c>
      <c r="I208" s="41">
        <v>0.5</v>
      </c>
      <c r="J208" s="41">
        <v>190</v>
      </c>
      <c r="K208" s="41">
        <f t="shared" si="18"/>
        <v>540</v>
      </c>
      <c r="L208" s="42"/>
      <c r="M208" s="42"/>
      <c r="N208" s="41">
        <f t="shared" si="19"/>
        <v>0.5</v>
      </c>
      <c r="O208" s="53"/>
      <c r="P208" s="37"/>
      <c r="Q208" s="36"/>
    </row>
    <row r="209" spans="1:17" x14ac:dyDescent="0.3">
      <c r="K209" s="46"/>
      <c r="N209" s="46">
        <f>SUM(N196:N208)</f>
        <v>2706.5</v>
      </c>
      <c r="O209" s="51">
        <v>70358</v>
      </c>
    </row>
    <row r="210" spans="1:17" x14ac:dyDescent="0.3">
      <c r="K210" s="46"/>
      <c r="N210" s="46"/>
    </row>
    <row r="211" spans="1:17" x14ac:dyDescent="0.3">
      <c r="A211" s="63">
        <v>57</v>
      </c>
      <c r="C211" s="48">
        <v>43490</v>
      </c>
      <c r="D211" s="22" t="s">
        <v>513</v>
      </c>
      <c r="E211" s="44" t="s">
        <v>514</v>
      </c>
      <c r="F211" s="23" t="s">
        <v>515</v>
      </c>
      <c r="G211" s="24" t="s">
        <v>516</v>
      </c>
      <c r="H211" s="23">
        <v>1150</v>
      </c>
      <c r="I211" s="25">
        <v>0.5</v>
      </c>
      <c r="J211" s="46">
        <v>3890</v>
      </c>
      <c r="K211" s="46">
        <f t="shared" si="18"/>
        <v>11110</v>
      </c>
      <c r="L211" s="47">
        <v>13000</v>
      </c>
      <c r="M211" s="47">
        <v>52</v>
      </c>
      <c r="N211" s="46">
        <f t="shared" si="19"/>
        <v>52.5</v>
      </c>
    </row>
    <row r="212" spans="1:17" x14ac:dyDescent="0.3">
      <c r="A212" s="63">
        <v>58</v>
      </c>
      <c r="C212" s="48">
        <v>43490</v>
      </c>
      <c r="D212" s="22" t="s">
        <v>511</v>
      </c>
      <c r="E212" s="44">
        <v>1.036</v>
      </c>
      <c r="F212" s="43" t="s">
        <v>508</v>
      </c>
      <c r="G212" s="24" t="s">
        <v>512</v>
      </c>
      <c r="H212" s="23">
        <v>2010</v>
      </c>
      <c r="I212" s="25">
        <v>0.5</v>
      </c>
      <c r="J212" s="46">
        <v>40</v>
      </c>
      <c r="K212" s="46">
        <f t="shared" si="18"/>
        <v>110</v>
      </c>
      <c r="L212" s="47">
        <v>233.26</v>
      </c>
      <c r="M212" s="47">
        <v>4</v>
      </c>
      <c r="N212" s="46">
        <f t="shared" si="19"/>
        <v>4.5</v>
      </c>
    </row>
    <row r="213" spans="1:17" x14ac:dyDescent="0.3">
      <c r="A213" s="63" t="s">
        <v>517</v>
      </c>
      <c r="C213" s="48">
        <v>43490</v>
      </c>
      <c r="D213" s="22" t="s">
        <v>518</v>
      </c>
      <c r="E213" s="44">
        <v>9.1700000000000004E-2</v>
      </c>
      <c r="F213" s="23" t="s">
        <v>521</v>
      </c>
      <c r="G213" s="24" t="s">
        <v>522</v>
      </c>
      <c r="H213" s="23">
        <v>1190</v>
      </c>
      <c r="I213" s="25">
        <v>1</v>
      </c>
      <c r="J213" s="46">
        <v>14970</v>
      </c>
      <c r="K213" s="46">
        <f t="shared" si="18"/>
        <v>42770</v>
      </c>
      <c r="N213" s="46">
        <f t="shared" si="19"/>
        <v>1</v>
      </c>
    </row>
    <row r="214" spans="1:17" x14ac:dyDescent="0.3">
      <c r="D214" s="22" t="s">
        <v>519</v>
      </c>
      <c r="E214" s="44" t="s">
        <v>520</v>
      </c>
      <c r="F214" s="23" t="s">
        <v>77</v>
      </c>
      <c r="G214" s="24" t="s">
        <v>77</v>
      </c>
      <c r="K214" s="46">
        <f t="shared" si="18"/>
        <v>0</v>
      </c>
      <c r="N214" s="46">
        <f t="shared" si="19"/>
        <v>0</v>
      </c>
    </row>
    <row r="215" spans="1:17" s="39" customFormat="1" x14ac:dyDescent="0.3">
      <c r="A215" s="35">
        <v>59</v>
      </c>
      <c r="B215" s="36"/>
      <c r="C215" s="37">
        <v>43490</v>
      </c>
      <c r="D215" s="38" t="s">
        <v>523</v>
      </c>
      <c r="E215" s="35">
        <v>41.808999999999997</v>
      </c>
      <c r="F215" s="39" t="s">
        <v>524</v>
      </c>
      <c r="G215" s="40" t="s">
        <v>525</v>
      </c>
      <c r="H215" s="39">
        <v>1010</v>
      </c>
      <c r="I215" s="41">
        <v>0.5</v>
      </c>
      <c r="J215" s="41">
        <v>73410</v>
      </c>
      <c r="K215" s="41">
        <f t="shared" si="18"/>
        <v>209740</v>
      </c>
      <c r="L215" s="42">
        <v>241000</v>
      </c>
      <c r="M215" s="42">
        <v>964</v>
      </c>
      <c r="N215" s="41">
        <f t="shared" si="19"/>
        <v>964.5</v>
      </c>
      <c r="O215" s="53"/>
      <c r="P215" s="37"/>
      <c r="Q215" s="36"/>
    </row>
    <row r="216" spans="1:17" x14ac:dyDescent="0.3">
      <c r="K216" s="46"/>
      <c r="N216" s="46">
        <f>SUM(N211:N215)</f>
        <v>1022.5</v>
      </c>
      <c r="O216" s="51">
        <v>70385</v>
      </c>
    </row>
    <row r="217" spans="1:17" x14ac:dyDescent="0.3">
      <c r="K217" s="46"/>
      <c r="N217" s="46"/>
    </row>
    <row r="218" spans="1:17" x14ac:dyDescent="0.3">
      <c r="A218" s="63" t="s">
        <v>526</v>
      </c>
      <c r="C218" s="48">
        <v>43493</v>
      </c>
      <c r="D218" s="22" t="s">
        <v>527</v>
      </c>
      <c r="E218" s="44">
        <v>5.452</v>
      </c>
      <c r="F218" s="23" t="s">
        <v>529</v>
      </c>
      <c r="G218" s="24" t="s">
        <v>530</v>
      </c>
      <c r="H218" s="23">
        <v>1130</v>
      </c>
      <c r="I218" s="25">
        <v>1</v>
      </c>
      <c r="J218" s="46">
        <f>8460+67920</f>
        <v>76380</v>
      </c>
      <c r="K218" s="46">
        <f t="shared" si="18"/>
        <v>218230</v>
      </c>
      <c r="N218" s="46">
        <f t="shared" si="19"/>
        <v>1</v>
      </c>
    </row>
    <row r="219" spans="1:17" x14ac:dyDescent="0.3">
      <c r="D219" s="22" t="s">
        <v>528</v>
      </c>
      <c r="E219" s="44">
        <v>8.7690000000000001</v>
      </c>
      <c r="F219" s="23" t="s">
        <v>77</v>
      </c>
      <c r="G219" s="24" t="s">
        <v>77</v>
      </c>
      <c r="K219" s="46">
        <f t="shared" si="18"/>
        <v>0</v>
      </c>
      <c r="N219" s="46">
        <f t="shared" si="19"/>
        <v>0</v>
      </c>
    </row>
    <row r="220" spans="1:17" x14ac:dyDescent="0.3">
      <c r="A220" s="63">
        <v>61</v>
      </c>
      <c r="C220" s="48">
        <v>43493</v>
      </c>
      <c r="D220" s="22" t="s">
        <v>531</v>
      </c>
      <c r="E220" s="44">
        <v>2.56</v>
      </c>
      <c r="F220" s="23" t="s">
        <v>532</v>
      </c>
      <c r="G220" s="24" t="s">
        <v>533</v>
      </c>
      <c r="H220" s="23">
        <v>1090</v>
      </c>
      <c r="I220" s="25">
        <v>0.5</v>
      </c>
      <c r="J220" s="46">
        <v>49030</v>
      </c>
      <c r="K220" s="46">
        <f t="shared" si="18"/>
        <v>140090</v>
      </c>
      <c r="L220" s="47">
        <v>115000</v>
      </c>
      <c r="M220" s="47">
        <v>460</v>
      </c>
      <c r="N220" s="46">
        <f t="shared" si="19"/>
        <v>460.5</v>
      </c>
    </row>
    <row r="221" spans="1:17" x14ac:dyDescent="0.3">
      <c r="A221" s="63" t="s">
        <v>534</v>
      </c>
      <c r="C221" s="48">
        <v>43493</v>
      </c>
      <c r="D221" s="22" t="s">
        <v>535</v>
      </c>
      <c r="E221" s="44">
        <v>100</v>
      </c>
      <c r="F221" s="23" t="s">
        <v>550</v>
      </c>
      <c r="G221" s="24" t="s">
        <v>551</v>
      </c>
      <c r="H221" s="23">
        <v>1200</v>
      </c>
      <c r="I221" s="25">
        <v>7.5</v>
      </c>
      <c r="J221" s="46">
        <v>1193010</v>
      </c>
      <c r="K221" s="46">
        <f t="shared" si="18"/>
        <v>3408600</v>
      </c>
      <c r="N221" s="46">
        <f t="shared" si="19"/>
        <v>7.5</v>
      </c>
    </row>
    <row r="222" spans="1:17" x14ac:dyDescent="0.3">
      <c r="D222" s="22" t="s">
        <v>536</v>
      </c>
      <c r="E222" s="44">
        <v>28.86</v>
      </c>
      <c r="F222" s="45" t="s">
        <v>77</v>
      </c>
      <c r="G222" s="24" t="s">
        <v>77</v>
      </c>
      <c r="K222" s="46">
        <f t="shared" si="18"/>
        <v>0</v>
      </c>
      <c r="N222" s="46">
        <f t="shared" si="19"/>
        <v>0</v>
      </c>
    </row>
    <row r="223" spans="1:17" x14ac:dyDescent="0.3">
      <c r="D223" s="22" t="s">
        <v>537</v>
      </c>
      <c r="E223" s="44">
        <v>21</v>
      </c>
      <c r="F223" s="45" t="s">
        <v>77</v>
      </c>
      <c r="G223" s="24" t="s">
        <v>77</v>
      </c>
      <c r="K223" s="46">
        <f t="shared" si="18"/>
        <v>0</v>
      </c>
      <c r="N223" s="46">
        <f t="shared" si="19"/>
        <v>0</v>
      </c>
    </row>
    <row r="224" spans="1:17" x14ac:dyDescent="0.3">
      <c r="D224" s="22" t="s">
        <v>538</v>
      </c>
      <c r="E224" s="44">
        <v>27</v>
      </c>
      <c r="F224" s="45" t="s">
        <v>77</v>
      </c>
      <c r="G224" s="24" t="s">
        <v>77</v>
      </c>
      <c r="K224" s="46">
        <f t="shared" si="18"/>
        <v>0</v>
      </c>
      <c r="N224" s="46">
        <f t="shared" si="19"/>
        <v>0</v>
      </c>
    </row>
    <row r="225" spans="1:17" x14ac:dyDescent="0.3">
      <c r="D225" s="22" t="s">
        <v>539</v>
      </c>
      <c r="E225" s="44">
        <v>52</v>
      </c>
      <c r="F225" s="45" t="s">
        <v>77</v>
      </c>
      <c r="G225" s="24" t="s">
        <v>77</v>
      </c>
      <c r="K225" s="46">
        <f t="shared" si="18"/>
        <v>0</v>
      </c>
      <c r="N225" s="46">
        <f t="shared" si="19"/>
        <v>0</v>
      </c>
    </row>
    <row r="226" spans="1:17" x14ac:dyDescent="0.3">
      <c r="D226" s="22" t="s">
        <v>540</v>
      </c>
      <c r="E226" s="44">
        <v>13.75</v>
      </c>
      <c r="F226" s="45" t="s">
        <v>77</v>
      </c>
      <c r="G226" s="24" t="s">
        <v>77</v>
      </c>
      <c r="K226" s="46">
        <f t="shared" si="18"/>
        <v>0</v>
      </c>
      <c r="N226" s="46">
        <f t="shared" si="19"/>
        <v>0</v>
      </c>
    </row>
    <row r="227" spans="1:17" x14ac:dyDescent="0.3">
      <c r="D227" s="22" t="s">
        <v>541</v>
      </c>
      <c r="E227" s="44">
        <v>228.66300000000001</v>
      </c>
      <c r="F227" s="45" t="s">
        <v>77</v>
      </c>
      <c r="G227" s="24" t="s">
        <v>77</v>
      </c>
      <c r="K227" s="46">
        <f t="shared" si="18"/>
        <v>0</v>
      </c>
      <c r="N227" s="46">
        <f t="shared" si="19"/>
        <v>0</v>
      </c>
    </row>
    <row r="228" spans="1:17" x14ac:dyDescent="0.3">
      <c r="D228" s="22" t="s">
        <v>542</v>
      </c>
      <c r="E228" s="44">
        <v>60</v>
      </c>
      <c r="F228" s="45" t="s">
        <v>77</v>
      </c>
      <c r="G228" s="24" t="s">
        <v>77</v>
      </c>
      <c r="K228" s="46">
        <f t="shared" si="18"/>
        <v>0</v>
      </c>
      <c r="N228" s="46">
        <f t="shared" si="19"/>
        <v>0</v>
      </c>
    </row>
    <row r="229" spans="1:17" x14ac:dyDescent="0.3">
      <c r="D229" s="22" t="s">
        <v>543</v>
      </c>
      <c r="E229" s="44">
        <v>60</v>
      </c>
      <c r="F229" s="45" t="s">
        <v>77</v>
      </c>
      <c r="G229" s="24" t="s">
        <v>77</v>
      </c>
      <c r="K229" s="46">
        <f t="shared" si="18"/>
        <v>0</v>
      </c>
      <c r="N229" s="46">
        <f t="shared" si="19"/>
        <v>0</v>
      </c>
    </row>
    <row r="230" spans="1:17" x14ac:dyDescent="0.3">
      <c r="D230" s="22" t="s">
        <v>544</v>
      </c>
      <c r="E230" s="44">
        <v>40</v>
      </c>
      <c r="F230" s="45" t="s">
        <v>77</v>
      </c>
      <c r="G230" s="24" t="s">
        <v>77</v>
      </c>
      <c r="K230" s="46">
        <f t="shared" si="18"/>
        <v>0</v>
      </c>
      <c r="N230" s="46">
        <f t="shared" si="19"/>
        <v>0</v>
      </c>
    </row>
    <row r="231" spans="1:17" x14ac:dyDescent="0.3">
      <c r="D231" s="22" t="s">
        <v>545</v>
      </c>
      <c r="E231" s="44">
        <v>42.389299999999999</v>
      </c>
      <c r="F231" s="45" t="s">
        <v>77</v>
      </c>
      <c r="G231" s="24" t="s">
        <v>77</v>
      </c>
      <c r="K231" s="46">
        <f t="shared" si="18"/>
        <v>0</v>
      </c>
      <c r="N231" s="46">
        <f t="shared" si="19"/>
        <v>0</v>
      </c>
    </row>
    <row r="232" spans="1:17" x14ac:dyDescent="0.3">
      <c r="D232" s="22" t="s">
        <v>546</v>
      </c>
      <c r="E232" s="44">
        <v>40</v>
      </c>
      <c r="F232" s="45" t="s">
        <v>77</v>
      </c>
      <c r="G232" s="24" t="s">
        <v>77</v>
      </c>
      <c r="K232" s="46">
        <f t="shared" si="18"/>
        <v>0</v>
      </c>
      <c r="N232" s="46">
        <f t="shared" si="19"/>
        <v>0</v>
      </c>
    </row>
    <row r="233" spans="1:17" x14ac:dyDescent="0.3">
      <c r="D233" s="22" t="s">
        <v>547</v>
      </c>
      <c r="E233" s="44">
        <v>121.7</v>
      </c>
      <c r="F233" s="45" t="s">
        <v>77</v>
      </c>
      <c r="G233" s="24" t="s">
        <v>77</v>
      </c>
      <c r="K233" s="46">
        <f t="shared" si="18"/>
        <v>0</v>
      </c>
      <c r="N233" s="46">
        <f t="shared" si="19"/>
        <v>0</v>
      </c>
    </row>
    <row r="234" spans="1:17" x14ac:dyDescent="0.3">
      <c r="D234" s="22" t="s">
        <v>548</v>
      </c>
      <c r="E234" s="44">
        <v>44.809100000000001</v>
      </c>
      <c r="F234" s="45" t="s">
        <v>77</v>
      </c>
      <c r="G234" s="24" t="s">
        <v>77</v>
      </c>
      <c r="K234" s="46">
        <f t="shared" si="18"/>
        <v>0</v>
      </c>
      <c r="N234" s="46">
        <f t="shared" si="19"/>
        <v>0</v>
      </c>
    </row>
    <row r="235" spans="1:17" x14ac:dyDescent="0.3">
      <c r="D235" s="22" t="s">
        <v>549</v>
      </c>
      <c r="E235" s="44">
        <v>67.972999999999999</v>
      </c>
      <c r="F235" s="45" t="s">
        <v>77</v>
      </c>
      <c r="G235" s="24" t="s">
        <v>77</v>
      </c>
      <c r="K235" s="46">
        <f t="shared" si="18"/>
        <v>0</v>
      </c>
      <c r="N235" s="46">
        <f t="shared" si="19"/>
        <v>0</v>
      </c>
    </row>
    <row r="236" spans="1:17" x14ac:dyDescent="0.3">
      <c r="A236" s="63">
        <v>62</v>
      </c>
      <c r="C236" s="48">
        <v>43494</v>
      </c>
      <c r="D236" s="22" t="s">
        <v>552</v>
      </c>
      <c r="E236" s="44" t="s">
        <v>553</v>
      </c>
      <c r="F236" s="23" t="s">
        <v>554</v>
      </c>
      <c r="G236" s="24" t="s">
        <v>555</v>
      </c>
      <c r="H236" s="23">
        <v>3010</v>
      </c>
      <c r="I236" s="25">
        <v>0.5</v>
      </c>
      <c r="J236" s="46">
        <v>17200</v>
      </c>
      <c r="K236" s="46">
        <f t="shared" si="18"/>
        <v>49140</v>
      </c>
      <c r="L236" s="47">
        <v>45000</v>
      </c>
      <c r="M236" s="47">
        <v>180</v>
      </c>
      <c r="N236" s="46">
        <f t="shared" si="19"/>
        <v>180.5</v>
      </c>
    </row>
    <row r="237" spans="1:17" x14ac:dyDescent="0.3">
      <c r="A237" s="63">
        <v>63</v>
      </c>
      <c r="C237" s="48">
        <v>43494</v>
      </c>
      <c r="D237" s="22" t="s">
        <v>556</v>
      </c>
      <c r="E237" s="44">
        <v>15.2059</v>
      </c>
      <c r="F237" s="23" t="s">
        <v>557</v>
      </c>
      <c r="G237" s="24" t="s">
        <v>558</v>
      </c>
      <c r="H237" s="23">
        <v>1090</v>
      </c>
      <c r="I237" s="25">
        <v>0.5</v>
      </c>
      <c r="J237" s="46">
        <v>24520</v>
      </c>
      <c r="K237" s="46">
        <f t="shared" si="18"/>
        <v>70060</v>
      </c>
      <c r="L237" s="47">
        <v>91235.4</v>
      </c>
      <c r="M237" s="47">
        <v>364.94</v>
      </c>
      <c r="N237" s="46">
        <f t="shared" si="19"/>
        <v>365.44</v>
      </c>
    </row>
    <row r="238" spans="1:17" s="39" customFormat="1" x14ac:dyDescent="0.3">
      <c r="A238" s="35" t="s">
        <v>559</v>
      </c>
      <c r="B238" s="36"/>
      <c r="C238" s="37">
        <v>43494</v>
      </c>
      <c r="D238" s="38" t="s">
        <v>560</v>
      </c>
      <c r="E238" s="35">
        <v>29.414999999999999</v>
      </c>
      <c r="F238" s="39" t="s">
        <v>561</v>
      </c>
      <c r="G238" s="40" t="s">
        <v>562</v>
      </c>
      <c r="H238" s="39">
        <v>1080</v>
      </c>
      <c r="I238" s="41">
        <v>0.5</v>
      </c>
      <c r="J238" s="41">
        <v>98850</v>
      </c>
      <c r="K238" s="41">
        <f t="shared" si="18"/>
        <v>282430</v>
      </c>
      <c r="L238" s="42"/>
      <c r="M238" s="42"/>
      <c r="N238" s="41">
        <f t="shared" si="19"/>
        <v>0.5</v>
      </c>
      <c r="O238" s="53"/>
      <c r="P238" s="37"/>
      <c r="Q238" s="36"/>
    </row>
    <row r="239" spans="1:17" x14ac:dyDescent="0.3">
      <c r="A239" s="34"/>
      <c r="B239" s="23"/>
      <c r="C239" s="23"/>
      <c r="D239" s="23"/>
      <c r="E239" s="23"/>
      <c r="G239" s="23"/>
      <c r="I239" s="23"/>
      <c r="J239" s="23"/>
      <c r="K239" s="23"/>
      <c r="L239" s="23"/>
      <c r="M239" s="23"/>
      <c r="N239" s="46">
        <f>SUM(N218:N238)</f>
        <v>1015.44</v>
      </c>
      <c r="O239" s="51">
        <v>70404</v>
      </c>
    </row>
    <row r="240" spans="1:17" x14ac:dyDescent="0.3">
      <c r="A240" s="34"/>
      <c r="B240" s="23"/>
      <c r="C240" s="23"/>
      <c r="D240" s="23"/>
      <c r="E240" s="23"/>
      <c r="G240" s="23"/>
      <c r="I240" s="23"/>
      <c r="J240" s="23"/>
      <c r="K240" s="23"/>
      <c r="L240" s="23"/>
      <c r="M240" s="23"/>
      <c r="N240" s="23"/>
    </row>
    <row r="241" spans="1:17" x14ac:dyDescent="0.3">
      <c r="N241" s="46"/>
    </row>
    <row r="242" spans="1:17" x14ac:dyDescent="0.3">
      <c r="A242" s="63">
        <v>64</v>
      </c>
      <c r="C242" s="48">
        <v>43494</v>
      </c>
      <c r="D242" s="22" t="s">
        <v>569</v>
      </c>
      <c r="E242" s="44">
        <v>5.5780000000000003</v>
      </c>
      <c r="F242" s="23" t="s">
        <v>570</v>
      </c>
      <c r="G242" s="24" t="s">
        <v>571</v>
      </c>
      <c r="H242" s="23">
        <v>1160</v>
      </c>
      <c r="I242" s="25">
        <v>0.5</v>
      </c>
      <c r="J242" s="46">
        <v>10760</v>
      </c>
      <c r="K242" s="46">
        <f t="shared" si="18"/>
        <v>30740</v>
      </c>
      <c r="L242" s="47">
        <v>37000</v>
      </c>
      <c r="M242" s="47">
        <v>148</v>
      </c>
      <c r="N242" s="46">
        <f t="shared" si="19"/>
        <v>148.5</v>
      </c>
    </row>
    <row r="243" spans="1:17" x14ac:dyDescent="0.3">
      <c r="A243" s="63">
        <v>65</v>
      </c>
      <c r="C243" s="48">
        <v>43494</v>
      </c>
      <c r="D243" s="22" t="s">
        <v>572</v>
      </c>
      <c r="E243" s="44">
        <v>6.7290000000000001</v>
      </c>
      <c r="F243" s="23" t="s">
        <v>574</v>
      </c>
      <c r="G243" s="24" t="s">
        <v>575</v>
      </c>
      <c r="H243" s="23">
        <v>1210</v>
      </c>
      <c r="I243" s="25">
        <v>1</v>
      </c>
      <c r="J243" s="46">
        <f>7670+6580</f>
        <v>14250</v>
      </c>
      <c r="K243" s="46">
        <f t="shared" si="18"/>
        <v>40710</v>
      </c>
      <c r="L243" s="47">
        <v>40000</v>
      </c>
      <c r="M243" s="47">
        <v>160</v>
      </c>
      <c r="N243" s="46">
        <f t="shared" si="19"/>
        <v>161</v>
      </c>
    </row>
    <row r="244" spans="1:17" x14ac:dyDescent="0.3">
      <c r="D244" s="22" t="s">
        <v>573</v>
      </c>
      <c r="E244" s="44">
        <v>5.77</v>
      </c>
      <c r="F244" s="23" t="s">
        <v>77</v>
      </c>
      <c r="G244" s="24" t="s">
        <v>77</v>
      </c>
      <c r="K244" s="46">
        <f t="shared" si="18"/>
        <v>0</v>
      </c>
      <c r="N244" s="46">
        <f t="shared" si="19"/>
        <v>0</v>
      </c>
    </row>
    <row r="245" spans="1:17" x14ac:dyDescent="0.3">
      <c r="A245" s="63" t="s">
        <v>576</v>
      </c>
      <c r="C245" s="48">
        <v>43494</v>
      </c>
      <c r="D245" s="22" t="s">
        <v>577</v>
      </c>
      <c r="E245" s="44">
        <v>42.514000000000003</v>
      </c>
      <c r="F245" s="23" t="s">
        <v>581</v>
      </c>
      <c r="G245" s="24" t="s">
        <v>582</v>
      </c>
      <c r="H245" s="23">
        <v>1220</v>
      </c>
      <c r="I245" s="25">
        <v>2</v>
      </c>
      <c r="J245" s="46">
        <v>130850</v>
      </c>
      <c r="K245" s="46">
        <f t="shared" si="18"/>
        <v>373860</v>
      </c>
      <c r="N245" s="46">
        <f t="shared" si="19"/>
        <v>2</v>
      </c>
    </row>
    <row r="246" spans="1:17" x14ac:dyDescent="0.3">
      <c r="D246" s="22" t="s">
        <v>578</v>
      </c>
      <c r="E246" s="44">
        <v>6.266</v>
      </c>
      <c r="F246" s="23" t="s">
        <v>77</v>
      </c>
      <c r="G246" s="45" t="s">
        <v>77</v>
      </c>
      <c r="K246" s="46">
        <f t="shared" si="18"/>
        <v>0</v>
      </c>
      <c r="N246" s="46">
        <f t="shared" si="19"/>
        <v>0</v>
      </c>
    </row>
    <row r="247" spans="1:17" x14ac:dyDescent="0.3">
      <c r="D247" s="22" t="s">
        <v>579</v>
      </c>
      <c r="E247" s="44">
        <v>16.63</v>
      </c>
      <c r="F247" s="45" t="s">
        <v>77</v>
      </c>
      <c r="G247" s="45" t="s">
        <v>77</v>
      </c>
      <c r="K247" s="46">
        <f t="shared" si="18"/>
        <v>0</v>
      </c>
      <c r="N247" s="46">
        <f t="shared" si="19"/>
        <v>0</v>
      </c>
    </row>
    <row r="248" spans="1:17" x14ac:dyDescent="0.3">
      <c r="D248" s="22" t="s">
        <v>580</v>
      </c>
      <c r="E248" s="44">
        <v>0.93500000000000005</v>
      </c>
      <c r="F248" s="45" t="s">
        <v>77</v>
      </c>
      <c r="G248" s="45" t="s">
        <v>77</v>
      </c>
      <c r="K248" s="46">
        <f t="shared" si="18"/>
        <v>0</v>
      </c>
      <c r="N248" s="46">
        <f t="shared" si="19"/>
        <v>0</v>
      </c>
    </row>
    <row r="249" spans="1:17" x14ac:dyDescent="0.3">
      <c r="A249" s="63" t="s">
        <v>583</v>
      </c>
      <c r="C249" s="48">
        <v>43494</v>
      </c>
      <c r="D249" s="22" t="s">
        <v>584</v>
      </c>
      <c r="E249" s="44" t="s">
        <v>585</v>
      </c>
      <c r="F249" s="23" t="s">
        <v>590</v>
      </c>
      <c r="G249" s="24" t="s">
        <v>591</v>
      </c>
      <c r="H249" s="23">
        <v>1160</v>
      </c>
      <c r="I249" s="25">
        <v>0.5</v>
      </c>
      <c r="J249" s="46" t="s">
        <v>585</v>
      </c>
      <c r="K249" s="46" t="s">
        <v>585</v>
      </c>
      <c r="N249" s="46">
        <f t="shared" si="19"/>
        <v>0.5</v>
      </c>
    </row>
    <row r="250" spans="1:17" x14ac:dyDescent="0.3">
      <c r="A250" s="63" t="s">
        <v>586</v>
      </c>
      <c r="C250" s="48">
        <v>43494</v>
      </c>
      <c r="D250" s="22" t="s">
        <v>589</v>
      </c>
      <c r="E250" s="44" t="s">
        <v>585</v>
      </c>
      <c r="F250" s="23" t="s">
        <v>592</v>
      </c>
      <c r="G250" s="45" t="s">
        <v>590</v>
      </c>
      <c r="H250" s="45">
        <v>1160</v>
      </c>
      <c r="I250" s="46">
        <v>0.5</v>
      </c>
      <c r="J250" s="46" t="s">
        <v>585</v>
      </c>
      <c r="K250" s="46" t="s">
        <v>585</v>
      </c>
      <c r="N250" s="46">
        <f t="shared" si="19"/>
        <v>0.5</v>
      </c>
    </row>
    <row r="251" spans="1:17" x14ac:dyDescent="0.3">
      <c r="A251" s="63" t="s">
        <v>587</v>
      </c>
      <c r="C251" s="48">
        <v>43494</v>
      </c>
      <c r="D251" s="22" t="s">
        <v>584</v>
      </c>
      <c r="E251" s="44" t="s">
        <v>585</v>
      </c>
      <c r="F251" s="45" t="s">
        <v>592</v>
      </c>
      <c r="G251" s="24" t="s">
        <v>591</v>
      </c>
      <c r="H251" s="45">
        <v>1160</v>
      </c>
      <c r="I251" s="46">
        <v>0.5</v>
      </c>
      <c r="J251" s="46" t="s">
        <v>585</v>
      </c>
      <c r="K251" s="46" t="s">
        <v>585</v>
      </c>
      <c r="N251" s="46">
        <f t="shared" si="19"/>
        <v>0.5</v>
      </c>
    </row>
    <row r="252" spans="1:17" x14ac:dyDescent="0.3">
      <c r="A252" s="63" t="s">
        <v>588</v>
      </c>
      <c r="C252" s="48">
        <v>43494</v>
      </c>
      <c r="D252" s="22" t="s">
        <v>589</v>
      </c>
      <c r="E252" s="44" t="s">
        <v>585</v>
      </c>
      <c r="F252" s="24" t="s">
        <v>591</v>
      </c>
      <c r="G252" s="45" t="s">
        <v>590</v>
      </c>
      <c r="H252" s="45">
        <v>1160</v>
      </c>
      <c r="I252" s="46">
        <v>0.5</v>
      </c>
      <c r="J252" s="46" t="s">
        <v>585</v>
      </c>
      <c r="K252" s="46" t="s">
        <v>585</v>
      </c>
      <c r="N252" s="46">
        <f t="shared" si="19"/>
        <v>0.5</v>
      </c>
    </row>
    <row r="253" spans="1:17" x14ac:dyDescent="0.3">
      <c r="A253" s="63" t="s">
        <v>593</v>
      </c>
      <c r="C253" s="48">
        <v>43495</v>
      </c>
      <c r="D253" s="22" t="s">
        <v>594</v>
      </c>
      <c r="E253" s="44" t="s">
        <v>595</v>
      </c>
      <c r="F253" s="23" t="s">
        <v>597</v>
      </c>
      <c r="G253" s="24" t="s">
        <v>596</v>
      </c>
      <c r="H253" s="23">
        <v>3010</v>
      </c>
      <c r="I253" s="25">
        <v>0.5</v>
      </c>
      <c r="J253" s="46">
        <v>10680</v>
      </c>
      <c r="K253" s="46">
        <f t="shared" si="18"/>
        <v>30510</v>
      </c>
      <c r="N253" s="46">
        <f t="shared" si="19"/>
        <v>0.5</v>
      </c>
    </row>
    <row r="254" spans="1:17" x14ac:dyDescent="0.3">
      <c r="A254" s="63">
        <v>66</v>
      </c>
      <c r="C254" s="48">
        <v>43495</v>
      </c>
      <c r="D254" s="22" t="s">
        <v>598</v>
      </c>
      <c r="E254" s="44">
        <v>2.0665</v>
      </c>
      <c r="F254" s="23" t="s">
        <v>599</v>
      </c>
      <c r="G254" s="24" t="s">
        <v>600</v>
      </c>
      <c r="H254" s="23">
        <v>1120</v>
      </c>
      <c r="I254" s="25">
        <v>0.5</v>
      </c>
      <c r="J254" s="46">
        <v>17970</v>
      </c>
      <c r="K254" s="46">
        <f t="shared" si="18"/>
        <v>51340</v>
      </c>
      <c r="L254" s="47">
        <v>12500</v>
      </c>
      <c r="M254" s="47">
        <v>205.4</v>
      </c>
      <c r="N254" s="46">
        <f t="shared" si="19"/>
        <v>205.9</v>
      </c>
    </row>
    <row r="255" spans="1:17" x14ac:dyDescent="0.3">
      <c r="A255" s="63" t="s">
        <v>601</v>
      </c>
      <c r="C255" s="48">
        <v>43495</v>
      </c>
      <c r="D255" s="22" t="s">
        <v>602</v>
      </c>
      <c r="E255" s="44" t="s">
        <v>603</v>
      </c>
      <c r="F255" s="23" t="s">
        <v>604</v>
      </c>
      <c r="G255" s="24" t="s">
        <v>605</v>
      </c>
      <c r="H255" s="23">
        <v>3010</v>
      </c>
      <c r="I255" s="25">
        <v>0.5</v>
      </c>
      <c r="J255" s="46">
        <v>23880</v>
      </c>
      <c r="K255" s="46">
        <f t="shared" si="18"/>
        <v>68230</v>
      </c>
      <c r="N255" s="46">
        <f t="shared" si="19"/>
        <v>0.5</v>
      </c>
    </row>
    <row r="256" spans="1:17" s="39" customFormat="1" x14ac:dyDescent="0.3">
      <c r="A256" s="35">
        <v>67</v>
      </c>
      <c r="B256" s="36"/>
      <c r="C256" s="37">
        <v>43495</v>
      </c>
      <c r="D256" s="38" t="s">
        <v>606</v>
      </c>
      <c r="E256" s="35">
        <v>12.653</v>
      </c>
      <c r="F256" s="39" t="s">
        <v>607</v>
      </c>
      <c r="G256" s="40" t="s">
        <v>608</v>
      </c>
      <c r="H256" s="39">
        <v>1100</v>
      </c>
      <c r="I256" s="41">
        <v>0.5</v>
      </c>
      <c r="J256" s="41">
        <v>36610</v>
      </c>
      <c r="K256" s="41">
        <f t="shared" si="18"/>
        <v>104600</v>
      </c>
      <c r="L256" s="42">
        <v>125000</v>
      </c>
      <c r="M256" s="42">
        <v>500</v>
      </c>
      <c r="N256" s="41">
        <f t="shared" si="19"/>
        <v>500.5</v>
      </c>
      <c r="O256" s="53"/>
      <c r="P256" s="37"/>
      <c r="Q256" s="36"/>
    </row>
    <row r="257" spans="1:17" x14ac:dyDescent="0.3">
      <c r="K257" s="46"/>
      <c r="N257" s="46">
        <f>SUM(N241:N256)</f>
        <v>1020.9</v>
      </c>
      <c r="O257" s="51">
        <v>70435</v>
      </c>
    </row>
    <row r="258" spans="1:17" x14ac:dyDescent="0.3">
      <c r="K258" s="46"/>
      <c r="N258" s="46"/>
    </row>
    <row r="259" spans="1:17" s="45" customFormat="1" x14ac:dyDescent="0.3">
      <c r="A259" s="63">
        <v>60</v>
      </c>
      <c r="B259" s="21"/>
      <c r="C259" s="48">
        <v>43493</v>
      </c>
      <c r="D259" s="43" t="s">
        <v>620</v>
      </c>
      <c r="E259" s="44">
        <v>31.178000000000001</v>
      </c>
      <c r="F259" s="45" t="s">
        <v>621</v>
      </c>
      <c r="G259" s="24" t="s">
        <v>622</v>
      </c>
      <c r="H259" s="45">
        <v>1040</v>
      </c>
      <c r="I259" s="46">
        <v>0.5</v>
      </c>
      <c r="J259" s="46" t="s">
        <v>585</v>
      </c>
      <c r="K259" s="46" t="s">
        <v>585</v>
      </c>
      <c r="L259" s="47">
        <v>205788</v>
      </c>
      <c r="M259" s="47">
        <v>823.2</v>
      </c>
      <c r="N259" s="46">
        <f>I259+M259</f>
        <v>823.7</v>
      </c>
      <c r="O259" s="51"/>
      <c r="P259" s="68"/>
      <c r="Q259" s="21"/>
    </row>
    <row r="260" spans="1:17" x14ac:dyDescent="0.3">
      <c r="A260" s="63" t="s">
        <v>626</v>
      </c>
      <c r="C260" s="48">
        <v>43494</v>
      </c>
      <c r="D260" s="43" t="s">
        <v>563</v>
      </c>
      <c r="E260" s="44" t="s">
        <v>565</v>
      </c>
      <c r="F260" s="45" t="s">
        <v>567</v>
      </c>
      <c r="G260" s="24" t="s">
        <v>568</v>
      </c>
      <c r="H260" s="45">
        <v>3010</v>
      </c>
      <c r="I260" s="46">
        <v>1</v>
      </c>
      <c r="J260" s="46">
        <f>60150+1140</f>
        <v>61290</v>
      </c>
      <c r="K260" s="46">
        <f>ROUND(J260/0.35,-1)</f>
        <v>175110</v>
      </c>
      <c r="N260" s="46">
        <f>I260+M260</f>
        <v>1</v>
      </c>
    </row>
    <row r="261" spans="1:17" x14ac:dyDescent="0.3">
      <c r="D261" s="43" t="s">
        <v>564</v>
      </c>
      <c r="E261" s="44" t="s">
        <v>566</v>
      </c>
      <c r="F261" s="45" t="s">
        <v>77</v>
      </c>
      <c r="G261" s="24" t="s">
        <v>77</v>
      </c>
      <c r="H261" s="45"/>
      <c r="I261" s="46"/>
      <c r="K261" s="46">
        <f>ROUND(J261/0.35,-1)</f>
        <v>0</v>
      </c>
      <c r="N261" s="46">
        <f>I261+M261</f>
        <v>0</v>
      </c>
    </row>
    <row r="262" spans="1:17" x14ac:dyDescent="0.3">
      <c r="A262" s="63" t="s">
        <v>609</v>
      </c>
      <c r="C262" s="48">
        <v>43496</v>
      </c>
      <c r="D262" s="22" t="s">
        <v>610</v>
      </c>
      <c r="E262" s="44" t="s">
        <v>613</v>
      </c>
      <c r="F262" s="23" t="s">
        <v>615</v>
      </c>
      <c r="G262" s="24" t="s">
        <v>616</v>
      </c>
      <c r="H262" s="23">
        <v>2010</v>
      </c>
      <c r="I262" s="25">
        <v>1.5</v>
      </c>
      <c r="J262" s="46">
        <v>14810</v>
      </c>
      <c r="K262" s="46">
        <f t="shared" ref="K262:K309" si="20">ROUND(J262/0.35,-1)</f>
        <v>42310</v>
      </c>
      <c r="N262" s="46">
        <f t="shared" ref="N262:N309" si="21">I262+M262</f>
        <v>1.5</v>
      </c>
    </row>
    <row r="263" spans="1:17" x14ac:dyDescent="0.3">
      <c r="D263" s="22" t="s">
        <v>611</v>
      </c>
      <c r="E263" s="44" t="s">
        <v>614</v>
      </c>
      <c r="F263" s="23" t="s">
        <v>77</v>
      </c>
      <c r="G263" s="45" t="s">
        <v>77</v>
      </c>
      <c r="H263" s="23">
        <v>3010</v>
      </c>
      <c r="K263" s="46">
        <f t="shared" si="20"/>
        <v>0</v>
      </c>
      <c r="N263" s="46">
        <f t="shared" si="21"/>
        <v>0</v>
      </c>
    </row>
    <row r="264" spans="1:17" x14ac:dyDescent="0.3">
      <c r="D264" s="22" t="s">
        <v>612</v>
      </c>
      <c r="E264" s="44" t="s">
        <v>614</v>
      </c>
      <c r="F264" s="23" t="s">
        <v>77</v>
      </c>
      <c r="G264" s="45" t="s">
        <v>77</v>
      </c>
      <c r="H264" s="23">
        <v>3010</v>
      </c>
      <c r="K264" s="46">
        <f t="shared" si="20"/>
        <v>0</v>
      </c>
      <c r="N264" s="46">
        <f t="shared" si="21"/>
        <v>0</v>
      </c>
    </row>
    <row r="265" spans="1:17" x14ac:dyDescent="0.3">
      <c r="A265" s="63">
        <v>69</v>
      </c>
      <c r="C265" s="48">
        <v>43496</v>
      </c>
      <c r="D265" s="22" t="s">
        <v>617</v>
      </c>
      <c r="E265" s="44">
        <v>10</v>
      </c>
      <c r="F265" s="23" t="s">
        <v>618</v>
      </c>
      <c r="G265" s="24" t="s">
        <v>619</v>
      </c>
      <c r="H265" s="23">
        <v>1180</v>
      </c>
      <c r="I265" s="25">
        <v>0.5</v>
      </c>
      <c r="J265" s="46">
        <v>91250</v>
      </c>
      <c r="K265" s="46">
        <f t="shared" si="20"/>
        <v>260710</v>
      </c>
      <c r="L265" s="47">
        <v>230000</v>
      </c>
      <c r="M265" s="47">
        <v>920</v>
      </c>
      <c r="N265" s="46">
        <f t="shared" si="21"/>
        <v>920.5</v>
      </c>
    </row>
    <row r="266" spans="1:17" x14ac:dyDescent="0.3">
      <c r="A266" s="63">
        <v>68</v>
      </c>
      <c r="C266" s="48">
        <v>43496</v>
      </c>
      <c r="D266" s="22" t="s">
        <v>623</v>
      </c>
      <c r="E266" s="44">
        <v>10.002000000000001</v>
      </c>
      <c r="F266" s="23" t="s">
        <v>624</v>
      </c>
      <c r="G266" s="24" t="s">
        <v>625</v>
      </c>
      <c r="H266" s="23">
        <v>1180</v>
      </c>
      <c r="I266" s="25">
        <v>0.5</v>
      </c>
      <c r="J266" s="46">
        <v>86580</v>
      </c>
      <c r="K266" s="46">
        <f t="shared" si="20"/>
        <v>247370</v>
      </c>
      <c r="L266" s="47">
        <v>295000</v>
      </c>
      <c r="M266" s="47">
        <v>1180</v>
      </c>
      <c r="N266" s="46">
        <f t="shared" si="21"/>
        <v>1180.5</v>
      </c>
    </row>
    <row r="267" spans="1:17" x14ac:dyDescent="0.3">
      <c r="A267" s="63">
        <v>70</v>
      </c>
      <c r="C267" s="48">
        <v>43496</v>
      </c>
      <c r="D267" s="22" t="s">
        <v>627</v>
      </c>
      <c r="E267" s="44">
        <v>17.63</v>
      </c>
      <c r="F267" s="23" t="s">
        <v>628</v>
      </c>
      <c r="G267" s="24" t="s">
        <v>629</v>
      </c>
      <c r="H267" s="23">
        <v>1120</v>
      </c>
      <c r="I267" s="25">
        <v>0.5</v>
      </c>
      <c r="J267" s="46">
        <v>27580</v>
      </c>
      <c r="K267" s="46">
        <f t="shared" si="20"/>
        <v>78800</v>
      </c>
      <c r="L267" s="47">
        <v>151202</v>
      </c>
      <c r="M267" s="47">
        <v>605.20000000000005</v>
      </c>
      <c r="N267" s="46">
        <f t="shared" si="21"/>
        <v>605.70000000000005</v>
      </c>
    </row>
    <row r="268" spans="1:17" x14ac:dyDescent="0.3">
      <c r="A268" s="63">
        <v>71</v>
      </c>
      <c r="C268" s="48">
        <v>43496</v>
      </c>
      <c r="D268" s="22" t="s">
        <v>630</v>
      </c>
      <c r="E268" s="44">
        <v>10.199999999999999</v>
      </c>
      <c r="F268" s="23" t="s">
        <v>628</v>
      </c>
      <c r="G268" s="24" t="s">
        <v>631</v>
      </c>
      <c r="H268" s="23">
        <v>1120</v>
      </c>
      <c r="I268" s="25">
        <v>0.5</v>
      </c>
      <c r="J268" s="46">
        <v>15850</v>
      </c>
      <c r="K268" s="46">
        <f t="shared" si="20"/>
        <v>45290</v>
      </c>
      <c r="L268" s="47">
        <v>139230</v>
      </c>
      <c r="M268" s="47">
        <v>557.20000000000005</v>
      </c>
      <c r="N268" s="46">
        <f t="shared" si="21"/>
        <v>557.70000000000005</v>
      </c>
    </row>
    <row r="269" spans="1:17" x14ac:dyDescent="0.3">
      <c r="A269" s="63" t="s">
        <v>632</v>
      </c>
      <c r="C269" s="48">
        <v>43497</v>
      </c>
      <c r="D269" s="22" t="s">
        <v>633</v>
      </c>
      <c r="E269" s="44">
        <v>30.26</v>
      </c>
      <c r="F269" s="23" t="s">
        <v>642</v>
      </c>
      <c r="G269" s="24" t="s">
        <v>641</v>
      </c>
      <c r="H269" s="23">
        <v>1020</v>
      </c>
      <c r="I269" s="25">
        <v>4</v>
      </c>
      <c r="J269" s="46">
        <f>45430+58830+86430+4440+97880+550+123620+5000</f>
        <v>422180</v>
      </c>
      <c r="K269" s="46">
        <f t="shared" si="20"/>
        <v>1206230</v>
      </c>
      <c r="N269" s="46">
        <f t="shared" si="21"/>
        <v>4</v>
      </c>
    </row>
    <row r="270" spans="1:17" x14ac:dyDescent="0.3">
      <c r="D270" s="22" t="s">
        <v>634</v>
      </c>
      <c r="E270" s="44">
        <v>39.89</v>
      </c>
      <c r="F270" s="23" t="s">
        <v>77</v>
      </c>
      <c r="G270" s="24" t="s">
        <v>77</v>
      </c>
      <c r="H270" s="23">
        <v>1020</v>
      </c>
      <c r="K270" s="46">
        <f t="shared" si="20"/>
        <v>0</v>
      </c>
      <c r="N270" s="46">
        <f t="shared" si="21"/>
        <v>0</v>
      </c>
    </row>
    <row r="271" spans="1:17" x14ac:dyDescent="0.3">
      <c r="D271" s="22" t="s">
        <v>635</v>
      </c>
      <c r="E271" s="44">
        <v>62.56</v>
      </c>
      <c r="F271" s="23" t="s">
        <v>77</v>
      </c>
      <c r="G271" s="24" t="s">
        <v>77</v>
      </c>
      <c r="H271" s="23">
        <v>1020</v>
      </c>
      <c r="K271" s="46">
        <f t="shared" si="20"/>
        <v>0</v>
      </c>
      <c r="N271" s="46">
        <f t="shared" si="21"/>
        <v>0</v>
      </c>
    </row>
    <row r="272" spans="1:17" x14ac:dyDescent="0.3">
      <c r="D272" s="22" t="s">
        <v>636</v>
      </c>
      <c r="E272" s="44">
        <v>4.04</v>
      </c>
      <c r="F272" s="23" t="s">
        <v>77</v>
      </c>
      <c r="G272" s="24" t="s">
        <v>77</v>
      </c>
      <c r="H272" s="23">
        <v>1020</v>
      </c>
      <c r="K272" s="46">
        <f t="shared" si="20"/>
        <v>0</v>
      </c>
      <c r="N272" s="46">
        <f t="shared" si="21"/>
        <v>0</v>
      </c>
    </row>
    <row r="273" spans="1:15" x14ac:dyDescent="0.3">
      <c r="D273" s="22" t="s">
        <v>637</v>
      </c>
      <c r="E273" s="44">
        <v>90</v>
      </c>
      <c r="F273" s="23" t="s">
        <v>77</v>
      </c>
      <c r="G273" s="24" t="s">
        <v>77</v>
      </c>
      <c r="H273" s="23">
        <v>1210</v>
      </c>
      <c r="K273" s="46">
        <f t="shared" si="20"/>
        <v>0</v>
      </c>
      <c r="N273" s="46">
        <f t="shared" si="21"/>
        <v>0</v>
      </c>
    </row>
    <row r="274" spans="1:15" x14ac:dyDescent="0.3">
      <c r="D274" s="22" t="s">
        <v>638</v>
      </c>
      <c r="E274" s="44">
        <v>0.5</v>
      </c>
      <c r="F274" s="23" t="s">
        <v>77</v>
      </c>
      <c r="G274" s="24" t="s">
        <v>77</v>
      </c>
      <c r="H274" s="23">
        <v>1210</v>
      </c>
      <c r="K274" s="46">
        <f t="shared" si="20"/>
        <v>0</v>
      </c>
      <c r="N274" s="46">
        <f t="shared" si="21"/>
        <v>0</v>
      </c>
    </row>
    <row r="275" spans="1:15" x14ac:dyDescent="0.3">
      <c r="D275" s="22" t="s">
        <v>639</v>
      </c>
      <c r="E275" s="44">
        <v>69.736000000000004</v>
      </c>
      <c r="F275" s="23" t="s">
        <v>77</v>
      </c>
      <c r="G275" s="24" t="s">
        <v>77</v>
      </c>
      <c r="H275" s="23">
        <v>1210</v>
      </c>
      <c r="K275" s="46">
        <f t="shared" si="20"/>
        <v>0</v>
      </c>
      <c r="N275" s="46">
        <f t="shared" si="21"/>
        <v>0</v>
      </c>
    </row>
    <row r="276" spans="1:15" x14ac:dyDescent="0.3">
      <c r="D276" s="22" t="s">
        <v>640</v>
      </c>
      <c r="E276" s="44">
        <v>1</v>
      </c>
      <c r="F276" s="23" t="s">
        <v>77</v>
      </c>
      <c r="G276" s="24" t="s">
        <v>77</v>
      </c>
      <c r="H276" s="23">
        <v>1070</v>
      </c>
      <c r="K276" s="46">
        <f t="shared" si="20"/>
        <v>0</v>
      </c>
      <c r="N276" s="46">
        <f t="shared" si="21"/>
        <v>0</v>
      </c>
    </row>
    <row r="277" spans="1:15" x14ac:dyDescent="0.3">
      <c r="A277" s="63" t="s">
        <v>643</v>
      </c>
      <c r="C277" s="48">
        <v>43497</v>
      </c>
      <c r="D277" s="22" t="s">
        <v>644</v>
      </c>
      <c r="E277" s="44">
        <v>1.4715</v>
      </c>
      <c r="F277" s="23" t="s">
        <v>649</v>
      </c>
      <c r="G277" s="24" t="s">
        <v>650</v>
      </c>
      <c r="H277" s="23">
        <v>1200</v>
      </c>
      <c r="I277" s="25">
        <v>1.5</v>
      </c>
      <c r="J277" s="46">
        <f>17990+34380+2700</f>
        <v>55070</v>
      </c>
      <c r="K277" s="46">
        <f t="shared" si="20"/>
        <v>157340</v>
      </c>
      <c r="N277" s="46">
        <f t="shared" si="21"/>
        <v>1.5</v>
      </c>
    </row>
    <row r="278" spans="1:15" x14ac:dyDescent="0.3">
      <c r="D278" s="22" t="s">
        <v>645</v>
      </c>
      <c r="E278" s="44" t="s">
        <v>647</v>
      </c>
      <c r="F278" s="23" t="s">
        <v>77</v>
      </c>
      <c r="H278" s="23">
        <v>1060</v>
      </c>
      <c r="K278" s="46">
        <f t="shared" si="20"/>
        <v>0</v>
      </c>
      <c r="N278" s="46">
        <f t="shared" si="21"/>
        <v>0</v>
      </c>
    </row>
    <row r="279" spans="1:15" x14ac:dyDescent="0.3">
      <c r="D279" s="22" t="s">
        <v>646</v>
      </c>
      <c r="E279" s="44" t="s">
        <v>648</v>
      </c>
      <c r="F279" s="23" t="s">
        <v>77</v>
      </c>
      <c r="H279" s="23">
        <v>1060</v>
      </c>
      <c r="K279" s="46">
        <f t="shared" si="20"/>
        <v>0</v>
      </c>
      <c r="N279" s="46">
        <f t="shared" si="21"/>
        <v>0</v>
      </c>
    </row>
    <row r="280" spans="1:15" x14ac:dyDescent="0.3">
      <c r="A280" s="63" t="s">
        <v>651</v>
      </c>
      <c r="C280" s="48">
        <v>43497</v>
      </c>
      <c r="D280" s="22" t="s">
        <v>652</v>
      </c>
      <c r="E280" s="44">
        <v>1.6372</v>
      </c>
      <c r="F280" s="23" t="s">
        <v>655</v>
      </c>
      <c r="G280" s="24" t="s">
        <v>656</v>
      </c>
      <c r="H280" s="23">
        <v>1090</v>
      </c>
      <c r="I280" s="25">
        <v>1.5</v>
      </c>
      <c r="J280" s="46">
        <f>2890+50920+15140</f>
        <v>68950</v>
      </c>
      <c r="K280" s="46">
        <f t="shared" si="20"/>
        <v>197000</v>
      </c>
      <c r="N280" s="46">
        <f t="shared" si="21"/>
        <v>1.5</v>
      </c>
    </row>
    <row r="281" spans="1:15" x14ac:dyDescent="0.3">
      <c r="D281" s="22" t="s">
        <v>653</v>
      </c>
      <c r="E281" s="44">
        <v>1.038</v>
      </c>
      <c r="F281" s="23" t="s">
        <v>77</v>
      </c>
      <c r="G281" s="24" t="s">
        <v>77</v>
      </c>
      <c r="H281" s="23">
        <v>1090</v>
      </c>
      <c r="K281" s="46">
        <f t="shared" si="20"/>
        <v>0</v>
      </c>
      <c r="N281" s="46">
        <f t="shared" si="21"/>
        <v>0</v>
      </c>
    </row>
    <row r="282" spans="1:15" x14ac:dyDescent="0.3">
      <c r="D282" s="22" t="s">
        <v>654</v>
      </c>
      <c r="E282" s="44">
        <v>3.0908000000000002</v>
      </c>
      <c r="F282" s="23" t="s">
        <v>77</v>
      </c>
      <c r="G282" s="24" t="s">
        <v>77</v>
      </c>
      <c r="H282" s="23">
        <v>1090</v>
      </c>
      <c r="K282" s="46">
        <f t="shared" si="20"/>
        <v>0</v>
      </c>
      <c r="N282" s="46">
        <f t="shared" si="21"/>
        <v>0</v>
      </c>
    </row>
    <row r="283" spans="1:15" x14ac:dyDescent="0.3">
      <c r="A283" s="63">
        <v>72</v>
      </c>
      <c r="C283" s="48">
        <v>43496</v>
      </c>
      <c r="D283" s="22" t="s">
        <v>657</v>
      </c>
      <c r="E283" s="44">
        <v>12.66</v>
      </c>
      <c r="F283" s="23" t="s">
        <v>628</v>
      </c>
      <c r="G283" s="24" t="s">
        <v>658</v>
      </c>
      <c r="H283" s="23">
        <v>1120</v>
      </c>
      <c r="I283" s="25">
        <v>0.5</v>
      </c>
      <c r="J283" s="46">
        <v>19670</v>
      </c>
      <c r="K283" s="46">
        <f t="shared" si="20"/>
        <v>56200</v>
      </c>
      <c r="L283" s="47">
        <v>130271.4</v>
      </c>
      <c r="M283" s="47">
        <v>521.20000000000005</v>
      </c>
      <c r="N283" s="46">
        <f t="shared" si="21"/>
        <v>521.70000000000005</v>
      </c>
    </row>
    <row r="284" spans="1:15" x14ac:dyDescent="0.3">
      <c r="A284" s="63">
        <v>73</v>
      </c>
      <c r="C284" s="48">
        <v>43496</v>
      </c>
      <c r="D284" s="22" t="s">
        <v>659</v>
      </c>
      <c r="E284" s="44">
        <v>15.65</v>
      </c>
      <c r="F284" s="23" t="s">
        <v>628</v>
      </c>
      <c r="G284" s="24" t="s">
        <v>660</v>
      </c>
      <c r="H284" s="23">
        <v>1120</v>
      </c>
      <c r="I284" s="25">
        <v>0.5</v>
      </c>
      <c r="J284" s="46">
        <v>24310</v>
      </c>
      <c r="K284" s="46">
        <f t="shared" si="20"/>
        <v>69460</v>
      </c>
      <c r="L284" s="47">
        <v>113384.25</v>
      </c>
      <c r="M284" s="47">
        <v>453.54</v>
      </c>
      <c r="N284" s="46">
        <f t="shared" si="21"/>
        <v>454.04</v>
      </c>
    </row>
    <row r="285" spans="1:15" x14ac:dyDescent="0.3">
      <c r="A285" s="63">
        <v>74</v>
      </c>
      <c r="C285" s="48">
        <v>43496</v>
      </c>
      <c r="D285" s="22" t="s">
        <v>661</v>
      </c>
      <c r="E285" s="44">
        <v>12.2</v>
      </c>
      <c r="F285" s="23" t="s">
        <v>628</v>
      </c>
      <c r="G285" s="24" t="s">
        <v>660</v>
      </c>
      <c r="H285" s="23">
        <v>1120</v>
      </c>
      <c r="I285" s="25">
        <v>0.5</v>
      </c>
      <c r="J285" s="46">
        <v>18950</v>
      </c>
      <c r="K285" s="46">
        <f t="shared" si="20"/>
        <v>54140</v>
      </c>
      <c r="L285" s="47">
        <v>99277.5</v>
      </c>
      <c r="M285" s="47">
        <v>397.11</v>
      </c>
      <c r="N285" s="46">
        <f t="shared" si="21"/>
        <v>397.61</v>
      </c>
      <c r="O285" s="54">
        <f>SUM(N284:N285)</f>
        <v>851.65000000000009</v>
      </c>
    </row>
    <row r="286" spans="1:15" x14ac:dyDescent="0.3">
      <c r="A286" s="63">
        <v>75</v>
      </c>
      <c r="C286" s="48">
        <v>43496</v>
      </c>
      <c r="D286" s="22" t="s">
        <v>662</v>
      </c>
      <c r="E286" s="44">
        <v>18.47</v>
      </c>
      <c r="F286" s="23" t="s">
        <v>628</v>
      </c>
      <c r="G286" s="24" t="s">
        <v>663</v>
      </c>
      <c r="H286" s="23">
        <v>1120</v>
      </c>
      <c r="I286" s="25">
        <v>0.5</v>
      </c>
      <c r="J286" s="46">
        <v>29090</v>
      </c>
      <c r="K286" s="46">
        <f t="shared" si="20"/>
        <v>83110</v>
      </c>
      <c r="L286" s="47">
        <v>96967</v>
      </c>
      <c r="M286" s="47">
        <v>388</v>
      </c>
      <c r="N286" s="46">
        <f t="shared" si="21"/>
        <v>388.5</v>
      </c>
    </row>
    <row r="287" spans="1:15" x14ac:dyDescent="0.3">
      <c r="A287" s="63">
        <v>76</v>
      </c>
      <c r="C287" s="48">
        <v>43496</v>
      </c>
      <c r="D287" s="22" t="s">
        <v>664</v>
      </c>
      <c r="E287" s="44">
        <v>11</v>
      </c>
      <c r="F287" s="23" t="s">
        <v>628</v>
      </c>
      <c r="G287" s="24" t="s">
        <v>665</v>
      </c>
      <c r="H287" s="23">
        <v>1120</v>
      </c>
      <c r="I287" s="25">
        <v>0.5</v>
      </c>
      <c r="J287" s="46">
        <v>17090</v>
      </c>
      <c r="K287" s="46">
        <f t="shared" si="20"/>
        <v>48830</v>
      </c>
      <c r="L287" s="47">
        <v>92400</v>
      </c>
      <c r="M287" s="47">
        <v>369.6</v>
      </c>
      <c r="N287" s="46">
        <f t="shared" si="21"/>
        <v>370.1</v>
      </c>
    </row>
    <row r="288" spans="1:15" x14ac:dyDescent="0.3">
      <c r="A288" s="63">
        <v>78</v>
      </c>
      <c r="C288" s="48">
        <v>43497</v>
      </c>
      <c r="D288" s="22" t="s">
        <v>666</v>
      </c>
      <c r="E288" s="44">
        <v>10.97</v>
      </c>
      <c r="F288" s="23" t="s">
        <v>628</v>
      </c>
      <c r="G288" s="24" t="s">
        <v>667</v>
      </c>
      <c r="H288" s="23">
        <v>1120</v>
      </c>
      <c r="I288" s="25">
        <v>0.5</v>
      </c>
      <c r="J288" s="46">
        <v>17280</v>
      </c>
      <c r="K288" s="46">
        <f t="shared" si="20"/>
        <v>49370</v>
      </c>
      <c r="L288" s="47">
        <v>88095</v>
      </c>
      <c r="M288" s="47">
        <v>352.4</v>
      </c>
      <c r="N288" s="46">
        <f t="shared" si="21"/>
        <v>352.9</v>
      </c>
    </row>
    <row r="289" spans="1:17" x14ac:dyDescent="0.3">
      <c r="A289" s="63">
        <v>79</v>
      </c>
      <c r="C289" s="48">
        <v>43497</v>
      </c>
      <c r="D289" s="22" t="s">
        <v>668</v>
      </c>
      <c r="E289" s="44">
        <v>16.29</v>
      </c>
      <c r="F289" s="23" t="s">
        <v>628</v>
      </c>
      <c r="G289" s="24" t="s">
        <v>669</v>
      </c>
      <c r="H289" s="23">
        <v>1120</v>
      </c>
      <c r="I289" s="25">
        <v>0.5</v>
      </c>
      <c r="J289" s="46">
        <v>25600</v>
      </c>
      <c r="K289" s="46">
        <f t="shared" si="20"/>
        <v>73140</v>
      </c>
      <c r="L289" s="47">
        <v>87232.95</v>
      </c>
      <c r="M289" s="47">
        <v>349.2</v>
      </c>
      <c r="N289" s="46">
        <f t="shared" si="21"/>
        <v>349.7</v>
      </c>
    </row>
    <row r="290" spans="1:17" x14ac:dyDescent="0.3">
      <c r="A290" s="63">
        <v>80</v>
      </c>
      <c r="C290" s="48">
        <v>43497</v>
      </c>
      <c r="D290" s="22" t="s">
        <v>670</v>
      </c>
      <c r="E290" s="44">
        <v>5.0140000000000002</v>
      </c>
      <c r="F290" s="23" t="s">
        <v>671</v>
      </c>
      <c r="G290" s="24" t="s">
        <v>672</v>
      </c>
      <c r="H290" s="23">
        <v>1160</v>
      </c>
      <c r="I290" s="25">
        <v>0.5</v>
      </c>
      <c r="J290" s="46">
        <v>5910</v>
      </c>
      <c r="K290" s="46">
        <f t="shared" si="20"/>
        <v>16890</v>
      </c>
      <c r="L290" s="47">
        <v>13000</v>
      </c>
      <c r="M290" s="47">
        <v>52</v>
      </c>
      <c r="N290" s="46">
        <f t="shared" si="21"/>
        <v>52.5</v>
      </c>
    </row>
    <row r="291" spans="1:17" x14ac:dyDescent="0.3">
      <c r="A291" s="63">
        <v>82</v>
      </c>
      <c r="C291" s="48">
        <v>43497</v>
      </c>
      <c r="D291" s="22" t="s">
        <v>677</v>
      </c>
      <c r="E291" s="44">
        <v>4.25</v>
      </c>
      <c r="F291" s="23" t="s">
        <v>680</v>
      </c>
      <c r="G291" s="24" t="s">
        <v>681</v>
      </c>
      <c r="H291" s="23">
        <v>1010</v>
      </c>
      <c r="I291" s="25">
        <v>1.5</v>
      </c>
      <c r="J291" s="46">
        <v>27330</v>
      </c>
      <c r="K291" s="46">
        <f t="shared" si="20"/>
        <v>78090</v>
      </c>
      <c r="L291" s="47">
        <v>124000</v>
      </c>
      <c r="M291" s="47">
        <v>496</v>
      </c>
      <c r="N291" s="46">
        <f t="shared" si="21"/>
        <v>497.5</v>
      </c>
    </row>
    <row r="292" spans="1:17" x14ac:dyDescent="0.3">
      <c r="D292" s="22" t="s">
        <v>678</v>
      </c>
      <c r="E292" s="44">
        <v>5</v>
      </c>
      <c r="F292" s="23" t="s">
        <v>77</v>
      </c>
      <c r="G292" s="24" t="s">
        <v>77</v>
      </c>
      <c r="H292" s="23">
        <v>1010</v>
      </c>
      <c r="K292" s="46">
        <f t="shared" si="20"/>
        <v>0</v>
      </c>
      <c r="N292" s="46">
        <f t="shared" si="21"/>
        <v>0</v>
      </c>
    </row>
    <row r="293" spans="1:17" x14ac:dyDescent="0.3">
      <c r="D293" s="22" t="s">
        <v>679</v>
      </c>
      <c r="E293" s="44">
        <v>4.2510000000000003</v>
      </c>
      <c r="F293" s="23" t="s">
        <v>77</v>
      </c>
      <c r="G293" s="24" t="s">
        <v>77</v>
      </c>
      <c r="H293" s="23">
        <v>1010</v>
      </c>
      <c r="K293" s="46">
        <f t="shared" si="20"/>
        <v>0</v>
      </c>
      <c r="N293" s="46">
        <f t="shared" si="21"/>
        <v>0</v>
      </c>
    </row>
    <row r="294" spans="1:17" x14ac:dyDescent="0.3">
      <c r="A294" s="63" t="s">
        <v>651</v>
      </c>
      <c r="C294" s="48">
        <v>43497</v>
      </c>
      <c r="D294" s="22" t="s">
        <v>682</v>
      </c>
      <c r="E294" s="44" t="s">
        <v>684</v>
      </c>
      <c r="F294" s="23" t="s">
        <v>685</v>
      </c>
      <c r="G294" s="24" t="s">
        <v>686</v>
      </c>
      <c r="H294" s="23">
        <v>3010</v>
      </c>
      <c r="I294" s="25">
        <v>1</v>
      </c>
      <c r="J294" s="46">
        <f>18290+3210</f>
        <v>21500</v>
      </c>
      <c r="K294" s="46">
        <f t="shared" si="20"/>
        <v>61430</v>
      </c>
      <c r="N294" s="46">
        <f t="shared" si="21"/>
        <v>1</v>
      </c>
    </row>
    <row r="295" spans="1:17" s="39" customFormat="1" x14ac:dyDescent="0.3">
      <c r="A295" s="35"/>
      <c r="B295" s="36"/>
      <c r="C295" s="37"/>
      <c r="D295" s="38" t="s">
        <v>683</v>
      </c>
      <c r="E295" s="35" t="s">
        <v>684</v>
      </c>
      <c r="F295" s="39" t="s">
        <v>77</v>
      </c>
      <c r="G295" s="40" t="s">
        <v>77</v>
      </c>
      <c r="H295" s="39">
        <v>3010</v>
      </c>
      <c r="I295" s="41"/>
      <c r="J295" s="41"/>
      <c r="K295" s="41">
        <f t="shared" si="20"/>
        <v>0</v>
      </c>
      <c r="L295" s="42"/>
      <c r="M295" s="42"/>
      <c r="N295" s="41">
        <f t="shared" si="21"/>
        <v>0</v>
      </c>
      <c r="O295" s="53"/>
      <c r="P295" s="37"/>
      <c r="Q295" s="36"/>
    </row>
    <row r="296" spans="1:17" x14ac:dyDescent="0.3">
      <c r="K296" s="46"/>
      <c r="N296" s="46">
        <f>SUM(N259:N295)</f>
        <v>7483.1499999999987</v>
      </c>
      <c r="O296" s="51">
        <v>70474</v>
      </c>
    </row>
    <row r="297" spans="1:17" x14ac:dyDescent="0.3">
      <c r="K297" s="46"/>
      <c r="N297" s="46"/>
    </row>
    <row r="298" spans="1:17" s="45" customFormat="1" x14ac:dyDescent="0.3">
      <c r="A298" s="63">
        <v>77</v>
      </c>
      <c r="B298" s="21"/>
      <c r="C298" s="48">
        <v>43496</v>
      </c>
      <c r="D298" s="43" t="s">
        <v>688</v>
      </c>
      <c r="E298" s="44">
        <v>12.983000000000001</v>
      </c>
      <c r="F298" s="45" t="s">
        <v>689</v>
      </c>
      <c r="G298" s="24" t="s">
        <v>690</v>
      </c>
      <c r="H298" s="45">
        <v>1120</v>
      </c>
      <c r="I298" s="46">
        <v>0.5</v>
      </c>
      <c r="J298" s="46">
        <v>57060</v>
      </c>
      <c r="K298" s="46">
        <f t="shared" si="20"/>
        <v>163030</v>
      </c>
      <c r="L298" s="47">
        <v>220000</v>
      </c>
      <c r="M298" s="47">
        <v>880</v>
      </c>
      <c r="N298" s="46">
        <f t="shared" si="21"/>
        <v>880.5</v>
      </c>
      <c r="O298" s="51"/>
      <c r="P298" s="68"/>
      <c r="Q298" s="21"/>
    </row>
    <row r="299" spans="1:17" s="45" customFormat="1" x14ac:dyDescent="0.3">
      <c r="A299" s="63" t="s">
        <v>687</v>
      </c>
      <c r="B299" s="21"/>
      <c r="C299" s="48">
        <v>43496</v>
      </c>
      <c r="D299" s="43" t="s">
        <v>688</v>
      </c>
      <c r="E299" s="44">
        <v>8.0370000000000008</v>
      </c>
      <c r="F299" s="45" t="s">
        <v>689</v>
      </c>
      <c r="G299" s="24" t="s">
        <v>691</v>
      </c>
      <c r="H299" s="45">
        <v>1120</v>
      </c>
      <c r="I299" s="46">
        <v>0.5</v>
      </c>
      <c r="J299" s="46">
        <v>11930</v>
      </c>
      <c r="K299" s="46">
        <f t="shared" si="20"/>
        <v>34090</v>
      </c>
      <c r="L299" s="47"/>
      <c r="M299" s="47"/>
      <c r="N299" s="46">
        <f t="shared" si="21"/>
        <v>0.5</v>
      </c>
      <c r="O299" s="51"/>
      <c r="P299" s="68"/>
      <c r="Q299" s="21"/>
    </row>
    <row r="300" spans="1:17" x14ac:dyDescent="0.3">
      <c r="A300" s="63" t="s">
        <v>692</v>
      </c>
      <c r="C300" s="48">
        <v>43500</v>
      </c>
      <c r="D300" s="22" t="s">
        <v>693</v>
      </c>
      <c r="E300" s="44" t="s">
        <v>695</v>
      </c>
      <c r="F300" s="23" t="s">
        <v>697</v>
      </c>
      <c r="G300" s="24" t="s">
        <v>698</v>
      </c>
      <c r="H300" s="23">
        <v>3010</v>
      </c>
      <c r="I300" s="25">
        <v>1</v>
      </c>
      <c r="J300" s="46">
        <v>34280</v>
      </c>
      <c r="K300" s="46">
        <f t="shared" si="20"/>
        <v>97940</v>
      </c>
      <c r="N300" s="46">
        <f t="shared" si="21"/>
        <v>1</v>
      </c>
    </row>
    <row r="301" spans="1:17" x14ac:dyDescent="0.3">
      <c r="D301" s="22" t="s">
        <v>694</v>
      </c>
      <c r="E301" s="44" t="s">
        <v>696</v>
      </c>
      <c r="F301" s="23" t="s">
        <v>77</v>
      </c>
      <c r="G301" s="24" t="s">
        <v>77</v>
      </c>
      <c r="K301" s="46">
        <f t="shared" si="20"/>
        <v>0</v>
      </c>
      <c r="N301" s="46">
        <f t="shared" si="21"/>
        <v>0</v>
      </c>
    </row>
    <row r="302" spans="1:17" x14ac:dyDescent="0.3">
      <c r="A302" s="63">
        <v>85</v>
      </c>
      <c r="C302" s="48">
        <v>43500</v>
      </c>
      <c r="D302" s="22" t="s">
        <v>699</v>
      </c>
      <c r="E302" s="44">
        <v>35.99</v>
      </c>
      <c r="F302" s="23" t="s">
        <v>704</v>
      </c>
      <c r="G302" s="24" t="s">
        <v>705</v>
      </c>
      <c r="H302" s="23">
        <v>1200</v>
      </c>
      <c r="I302" s="25">
        <v>2.5</v>
      </c>
      <c r="J302" s="46">
        <v>361980</v>
      </c>
      <c r="K302" s="46">
        <f t="shared" si="20"/>
        <v>1034230</v>
      </c>
      <c r="L302" s="47">
        <v>667000</v>
      </c>
      <c r="M302" s="47">
        <v>2668</v>
      </c>
      <c r="N302" s="46">
        <f t="shared" si="21"/>
        <v>2670.5</v>
      </c>
    </row>
    <row r="303" spans="1:17" x14ac:dyDescent="0.3">
      <c r="D303" s="22" t="s">
        <v>700</v>
      </c>
      <c r="E303" s="44">
        <v>1.18</v>
      </c>
      <c r="F303" s="23" t="s">
        <v>77</v>
      </c>
      <c r="G303" s="24" t="s">
        <v>77</v>
      </c>
      <c r="H303" s="23">
        <v>1200</v>
      </c>
      <c r="K303" s="46">
        <f t="shared" si="20"/>
        <v>0</v>
      </c>
      <c r="N303" s="46">
        <f t="shared" si="21"/>
        <v>0</v>
      </c>
    </row>
    <row r="304" spans="1:17" x14ac:dyDescent="0.3">
      <c r="D304" s="22" t="s">
        <v>701</v>
      </c>
      <c r="E304" s="44">
        <v>22.050999999999998</v>
      </c>
      <c r="F304" s="23" t="s">
        <v>77</v>
      </c>
      <c r="G304" s="24" t="s">
        <v>77</v>
      </c>
      <c r="H304" s="23">
        <v>1200</v>
      </c>
      <c r="K304" s="46">
        <f t="shared" si="20"/>
        <v>0</v>
      </c>
      <c r="N304" s="46">
        <f t="shared" si="21"/>
        <v>0</v>
      </c>
    </row>
    <row r="305" spans="1:17" x14ac:dyDescent="0.3">
      <c r="D305" s="22" t="s">
        <v>702</v>
      </c>
      <c r="E305" s="44">
        <v>0.37</v>
      </c>
      <c r="F305" s="23" t="s">
        <v>77</v>
      </c>
      <c r="G305" s="24" t="s">
        <v>77</v>
      </c>
      <c r="H305" s="23">
        <v>1200</v>
      </c>
      <c r="K305" s="46">
        <f t="shared" si="20"/>
        <v>0</v>
      </c>
      <c r="N305" s="46">
        <f t="shared" si="21"/>
        <v>0</v>
      </c>
    </row>
    <row r="306" spans="1:17" x14ac:dyDescent="0.3">
      <c r="D306" s="22" t="s">
        <v>703</v>
      </c>
      <c r="E306" s="44">
        <v>60</v>
      </c>
      <c r="F306" s="23" t="s">
        <v>77</v>
      </c>
      <c r="G306" s="24" t="s">
        <v>77</v>
      </c>
      <c r="H306" s="23">
        <v>1200</v>
      </c>
      <c r="K306" s="46">
        <f t="shared" si="20"/>
        <v>0</v>
      </c>
      <c r="N306" s="46">
        <f t="shared" si="21"/>
        <v>0</v>
      </c>
    </row>
    <row r="307" spans="1:17" x14ac:dyDescent="0.3">
      <c r="A307" s="63">
        <v>84</v>
      </c>
      <c r="C307" s="48">
        <v>43500</v>
      </c>
      <c r="D307" s="22" t="s">
        <v>706</v>
      </c>
      <c r="E307" s="44">
        <v>22.068000000000001</v>
      </c>
      <c r="F307" s="23" t="s">
        <v>707</v>
      </c>
      <c r="G307" s="24" t="s">
        <v>708</v>
      </c>
      <c r="H307" s="23">
        <v>1110</v>
      </c>
      <c r="I307" s="25">
        <v>0.5</v>
      </c>
      <c r="J307" s="46">
        <v>25240</v>
      </c>
      <c r="K307" s="46">
        <f t="shared" si="20"/>
        <v>72110</v>
      </c>
      <c r="L307" s="47">
        <v>64000</v>
      </c>
      <c r="M307" s="47">
        <v>256</v>
      </c>
      <c r="N307" s="46">
        <f t="shared" si="21"/>
        <v>256.5</v>
      </c>
    </row>
    <row r="308" spans="1:17" x14ac:dyDescent="0.3">
      <c r="A308" s="63">
        <v>87</v>
      </c>
      <c r="C308" s="48">
        <v>43501</v>
      </c>
      <c r="D308" s="22" t="s">
        <v>709</v>
      </c>
      <c r="E308" s="44">
        <v>138.13399999999999</v>
      </c>
      <c r="F308" s="23" t="s">
        <v>711</v>
      </c>
      <c r="G308" s="24" t="s">
        <v>712</v>
      </c>
      <c r="H308" s="23">
        <v>1160</v>
      </c>
      <c r="I308" s="25">
        <v>1</v>
      </c>
      <c r="J308" s="46">
        <v>213550</v>
      </c>
      <c r="K308" s="46">
        <f t="shared" si="20"/>
        <v>610140</v>
      </c>
      <c r="L308" s="47">
        <v>622000</v>
      </c>
      <c r="M308" s="47">
        <v>2488</v>
      </c>
      <c r="N308" s="46">
        <f t="shared" si="21"/>
        <v>2489</v>
      </c>
    </row>
    <row r="309" spans="1:17" s="39" customFormat="1" x14ac:dyDescent="0.3">
      <c r="A309" s="35"/>
      <c r="B309" s="36"/>
      <c r="C309" s="37"/>
      <c r="D309" s="38" t="s">
        <v>584</v>
      </c>
      <c r="E309" s="35" t="s">
        <v>710</v>
      </c>
      <c r="F309" s="39" t="s">
        <v>77</v>
      </c>
      <c r="G309" s="40" t="s">
        <v>77</v>
      </c>
      <c r="I309" s="41"/>
      <c r="J309" s="41"/>
      <c r="K309" s="41">
        <f t="shared" si="20"/>
        <v>0</v>
      </c>
      <c r="L309" s="42"/>
      <c r="M309" s="42"/>
      <c r="N309" s="41">
        <f t="shared" si="21"/>
        <v>0</v>
      </c>
      <c r="O309" s="53"/>
      <c r="P309" s="37"/>
      <c r="Q309" s="36"/>
    </row>
    <row r="310" spans="1:17" x14ac:dyDescent="0.3">
      <c r="A310" s="34"/>
      <c r="B310" s="23"/>
      <c r="C310" s="23"/>
      <c r="D310" s="23"/>
      <c r="E310" s="23"/>
      <c r="G310" s="23"/>
      <c r="I310" s="23"/>
      <c r="J310" s="23"/>
      <c r="K310" s="23"/>
      <c r="L310" s="23"/>
      <c r="M310" s="23"/>
      <c r="N310" s="46">
        <f>SUM(N298:N309)</f>
        <v>6298</v>
      </c>
      <c r="O310" s="51">
        <v>70501</v>
      </c>
    </row>
    <row r="311" spans="1:17" x14ac:dyDescent="0.3">
      <c r="A311" s="34"/>
      <c r="B311" s="23"/>
      <c r="C311" s="23"/>
      <c r="D311" s="23"/>
      <c r="E311" s="23"/>
      <c r="G311" s="23"/>
      <c r="I311" s="23"/>
      <c r="J311" s="23"/>
      <c r="K311" s="23"/>
      <c r="L311" s="23"/>
      <c r="M311" s="23"/>
      <c r="N311" s="23"/>
    </row>
    <row r="312" spans="1:17" s="45" customFormat="1" x14ac:dyDescent="0.3">
      <c r="A312" s="63" t="s">
        <v>713</v>
      </c>
      <c r="B312" s="21"/>
      <c r="C312" s="48">
        <v>43501</v>
      </c>
      <c r="D312" s="43" t="s">
        <v>714</v>
      </c>
      <c r="E312" s="44">
        <v>50.423999999999999</v>
      </c>
      <c r="F312" s="45" t="s">
        <v>718</v>
      </c>
      <c r="G312" s="24" t="s">
        <v>719</v>
      </c>
      <c r="H312" s="45">
        <v>1010</v>
      </c>
      <c r="I312" s="46">
        <v>1.5</v>
      </c>
      <c r="J312" s="46">
        <v>122380</v>
      </c>
      <c r="K312" s="46">
        <f t="shared" ref="K312:K317" si="22">ROUND(J312/0.35,-1)</f>
        <v>349660</v>
      </c>
      <c r="L312" s="47"/>
      <c r="M312" s="47"/>
      <c r="N312" s="46">
        <f t="shared" ref="N312:N317" si="23">I312+M312</f>
        <v>1.5</v>
      </c>
      <c r="O312" s="51"/>
      <c r="P312" s="68"/>
      <c r="Q312" s="21"/>
    </row>
    <row r="313" spans="1:17" s="45" customFormat="1" x14ac:dyDescent="0.3">
      <c r="A313" s="63"/>
      <c r="B313" s="21"/>
      <c r="C313" s="48"/>
      <c r="D313" s="43" t="s">
        <v>715</v>
      </c>
      <c r="E313" s="44" t="s">
        <v>717</v>
      </c>
      <c r="F313" s="45" t="s">
        <v>77</v>
      </c>
      <c r="G313" s="24" t="s">
        <v>77</v>
      </c>
      <c r="H313" s="45">
        <v>2050</v>
      </c>
      <c r="I313" s="46"/>
      <c r="J313" s="46"/>
      <c r="K313" s="46">
        <f t="shared" si="22"/>
        <v>0</v>
      </c>
      <c r="L313" s="47"/>
      <c r="M313" s="47"/>
      <c r="N313" s="46">
        <f t="shared" si="23"/>
        <v>0</v>
      </c>
      <c r="O313" s="51"/>
      <c r="P313" s="68"/>
      <c r="Q313" s="21"/>
    </row>
    <row r="314" spans="1:17" s="45" customFormat="1" x14ac:dyDescent="0.3">
      <c r="A314" s="63"/>
      <c r="B314" s="21"/>
      <c r="C314" s="48"/>
      <c r="D314" s="43" t="s">
        <v>716</v>
      </c>
      <c r="E314" s="44" t="s">
        <v>717</v>
      </c>
      <c r="F314" s="45" t="s">
        <v>77</v>
      </c>
      <c r="G314" s="24" t="s">
        <v>77</v>
      </c>
      <c r="H314" s="45">
        <v>2050</v>
      </c>
      <c r="I314" s="46"/>
      <c r="J314" s="46"/>
      <c r="K314" s="46">
        <f t="shared" si="22"/>
        <v>0</v>
      </c>
      <c r="L314" s="47"/>
      <c r="M314" s="47"/>
      <c r="N314" s="46">
        <f t="shared" si="23"/>
        <v>0</v>
      </c>
      <c r="O314" s="51"/>
      <c r="P314" s="68"/>
      <c r="Q314" s="21"/>
    </row>
    <row r="315" spans="1:17" x14ac:dyDescent="0.3">
      <c r="A315" s="63">
        <v>81</v>
      </c>
      <c r="C315" s="48">
        <v>43497</v>
      </c>
      <c r="D315" s="43" t="s">
        <v>673</v>
      </c>
      <c r="E315" s="44">
        <v>0.22900000000000001</v>
      </c>
      <c r="F315" s="45" t="s">
        <v>675</v>
      </c>
      <c r="G315" s="24" t="s">
        <v>676</v>
      </c>
      <c r="H315" s="45">
        <v>1150</v>
      </c>
      <c r="I315" s="46">
        <v>1</v>
      </c>
      <c r="J315" s="46">
        <f>13980+5370</f>
        <v>19350</v>
      </c>
      <c r="K315" s="46">
        <f t="shared" si="22"/>
        <v>55290</v>
      </c>
      <c r="L315" s="47">
        <v>77000</v>
      </c>
      <c r="M315" s="47">
        <v>308</v>
      </c>
      <c r="N315" s="46">
        <f t="shared" si="23"/>
        <v>309</v>
      </c>
    </row>
    <row r="316" spans="1:17" x14ac:dyDescent="0.3">
      <c r="D316" s="43" t="s">
        <v>674</v>
      </c>
      <c r="E316" s="44">
        <v>0.22900000000000001</v>
      </c>
      <c r="F316" s="45" t="s">
        <v>77</v>
      </c>
      <c r="G316" s="24" t="s">
        <v>77</v>
      </c>
      <c r="H316" s="45">
        <v>1150</v>
      </c>
      <c r="I316" s="46"/>
      <c r="K316" s="46">
        <f t="shared" si="22"/>
        <v>0</v>
      </c>
      <c r="N316" s="46">
        <f t="shared" si="23"/>
        <v>0</v>
      </c>
    </row>
    <row r="317" spans="1:17" s="45" customFormat="1" x14ac:dyDescent="0.3">
      <c r="A317" s="63">
        <v>83</v>
      </c>
      <c r="B317" s="21" t="s">
        <v>403</v>
      </c>
      <c r="C317" s="48">
        <v>43497</v>
      </c>
      <c r="D317" s="43" t="s">
        <v>729</v>
      </c>
      <c r="E317" s="44" t="s">
        <v>730</v>
      </c>
      <c r="F317" s="45" t="s">
        <v>731</v>
      </c>
      <c r="G317" s="24" t="s">
        <v>732</v>
      </c>
      <c r="H317" s="45">
        <v>3010</v>
      </c>
      <c r="I317" s="46">
        <v>0.5</v>
      </c>
      <c r="J317" s="46">
        <v>17210</v>
      </c>
      <c r="K317" s="46">
        <f t="shared" si="22"/>
        <v>49170</v>
      </c>
      <c r="L317" s="47">
        <v>29000</v>
      </c>
      <c r="M317" s="47">
        <v>116</v>
      </c>
      <c r="N317" s="46">
        <f t="shared" si="23"/>
        <v>116.5</v>
      </c>
      <c r="O317" s="51"/>
      <c r="P317" s="68"/>
      <c r="Q317" s="21"/>
    </row>
    <row r="318" spans="1:17" s="45" customFormat="1" x14ac:dyDescent="0.3">
      <c r="A318" s="63">
        <v>86</v>
      </c>
      <c r="B318" s="21"/>
      <c r="C318" s="48">
        <v>43500</v>
      </c>
      <c r="D318" s="43" t="s">
        <v>733</v>
      </c>
      <c r="E318" s="44">
        <v>26.409099999999999</v>
      </c>
      <c r="F318" s="45" t="s">
        <v>734</v>
      </c>
      <c r="G318" s="24" t="s">
        <v>735</v>
      </c>
      <c r="H318" s="45">
        <v>1010</v>
      </c>
      <c r="I318" s="46">
        <v>1</v>
      </c>
      <c r="J318" s="46">
        <v>78170</v>
      </c>
      <c r="K318" s="46">
        <f t="shared" ref="K318:K360" si="24">ROUND(J318/0.35,-1)</f>
        <v>223340</v>
      </c>
      <c r="L318" s="47">
        <v>264000</v>
      </c>
      <c r="M318" s="47">
        <v>1056</v>
      </c>
      <c r="N318" s="46">
        <f t="shared" ref="N318:N360" si="25">I318+M318</f>
        <v>1057</v>
      </c>
      <c r="O318" s="51"/>
      <c r="P318" s="68"/>
      <c r="Q318" s="21"/>
    </row>
    <row r="319" spans="1:17" x14ac:dyDescent="0.3">
      <c r="A319" s="63" t="s">
        <v>720</v>
      </c>
      <c r="C319" s="48">
        <v>43502</v>
      </c>
      <c r="D319" s="22" t="s">
        <v>721</v>
      </c>
      <c r="E319" s="44">
        <v>92.957099999999997</v>
      </c>
      <c r="F319" s="23" t="s">
        <v>722</v>
      </c>
      <c r="G319" s="45" t="s">
        <v>719</v>
      </c>
      <c r="H319" s="23">
        <v>1150</v>
      </c>
      <c r="I319" s="25">
        <v>0.5</v>
      </c>
      <c r="J319" s="46">
        <v>129960</v>
      </c>
      <c r="K319" s="46">
        <f t="shared" si="24"/>
        <v>371310</v>
      </c>
      <c r="N319" s="46">
        <f t="shared" si="25"/>
        <v>0.5</v>
      </c>
    </row>
    <row r="320" spans="1:17" x14ac:dyDescent="0.3">
      <c r="A320" s="63">
        <v>88</v>
      </c>
      <c r="C320" s="48">
        <v>43502</v>
      </c>
      <c r="D320" s="22" t="s">
        <v>723</v>
      </c>
      <c r="E320" s="44" t="s">
        <v>553</v>
      </c>
      <c r="F320" s="23" t="s">
        <v>724</v>
      </c>
      <c r="G320" s="24" t="s">
        <v>725</v>
      </c>
      <c r="H320" s="23">
        <v>2050</v>
      </c>
      <c r="I320" s="25">
        <v>0.5</v>
      </c>
      <c r="J320" s="46">
        <v>21850</v>
      </c>
      <c r="K320" s="46">
        <f t="shared" si="24"/>
        <v>62430</v>
      </c>
      <c r="L320" s="47">
        <v>85000</v>
      </c>
      <c r="M320" s="47">
        <v>340</v>
      </c>
      <c r="N320" s="46">
        <f t="shared" si="25"/>
        <v>340.5</v>
      </c>
    </row>
    <row r="321" spans="1:17" x14ac:dyDescent="0.3">
      <c r="A321" s="63">
        <v>89</v>
      </c>
      <c r="C321" s="48">
        <v>43502</v>
      </c>
      <c r="D321" s="22" t="s">
        <v>726</v>
      </c>
      <c r="E321" s="44">
        <v>61.23</v>
      </c>
      <c r="F321" s="23" t="s">
        <v>727</v>
      </c>
      <c r="G321" s="24" t="s">
        <v>728</v>
      </c>
      <c r="H321" s="23">
        <v>1080</v>
      </c>
      <c r="I321" s="25">
        <v>0.5</v>
      </c>
      <c r="J321" s="46">
        <v>95800</v>
      </c>
      <c r="K321" s="46">
        <f t="shared" si="24"/>
        <v>273710</v>
      </c>
      <c r="L321" s="47">
        <v>293904</v>
      </c>
      <c r="M321" s="47">
        <v>1175.6199999999999</v>
      </c>
      <c r="N321" s="46">
        <f t="shared" si="25"/>
        <v>1176.1199999999999</v>
      </c>
    </row>
    <row r="322" spans="1:17" x14ac:dyDescent="0.3">
      <c r="A322" s="63" t="s">
        <v>736</v>
      </c>
      <c r="C322" s="48">
        <v>43502</v>
      </c>
      <c r="D322" s="22" t="s">
        <v>737</v>
      </c>
      <c r="E322" s="44" t="s">
        <v>738</v>
      </c>
      <c r="F322" s="23" t="s">
        <v>739</v>
      </c>
      <c r="G322" s="24" t="s">
        <v>740</v>
      </c>
      <c r="H322" s="23">
        <v>1070</v>
      </c>
      <c r="I322" s="25">
        <v>0.5</v>
      </c>
      <c r="J322" s="46">
        <v>33430</v>
      </c>
      <c r="K322" s="46">
        <f t="shared" si="24"/>
        <v>95510</v>
      </c>
      <c r="N322" s="46">
        <f t="shared" si="25"/>
        <v>0.5</v>
      </c>
    </row>
    <row r="323" spans="1:17" x14ac:dyDescent="0.3">
      <c r="A323" s="63">
        <v>90</v>
      </c>
      <c r="C323" s="48">
        <v>43502</v>
      </c>
      <c r="D323" s="22" t="s">
        <v>741</v>
      </c>
      <c r="E323" s="44" t="s">
        <v>742</v>
      </c>
      <c r="F323" s="23" t="s">
        <v>743</v>
      </c>
      <c r="G323" s="24" t="s">
        <v>744</v>
      </c>
      <c r="H323" s="23">
        <v>3010</v>
      </c>
      <c r="I323" s="25">
        <v>0.5</v>
      </c>
      <c r="J323" s="46">
        <v>10250</v>
      </c>
      <c r="K323" s="46">
        <f t="shared" si="24"/>
        <v>29290</v>
      </c>
      <c r="L323" s="47">
        <v>46000</v>
      </c>
      <c r="M323" s="47">
        <v>184</v>
      </c>
      <c r="N323" s="46">
        <f t="shared" si="25"/>
        <v>184.5</v>
      </c>
    </row>
    <row r="324" spans="1:17" s="39" customFormat="1" x14ac:dyDescent="0.3">
      <c r="A324" s="35" t="s">
        <v>745</v>
      </c>
      <c r="B324" s="36"/>
      <c r="C324" s="37">
        <v>43502</v>
      </c>
      <c r="D324" s="38" t="s">
        <v>746</v>
      </c>
      <c r="E324" s="35">
        <v>5</v>
      </c>
      <c r="F324" s="39" t="s">
        <v>747</v>
      </c>
      <c r="G324" s="40" t="s">
        <v>748</v>
      </c>
      <c r="H324" s="39">
        <v>1010</v>
      </c>
      <c r="I324" s="41">
        <v>0.5</v>
      </c>
      <c r="J324" s="41">
        <v>10410</v>
      </c>
      <c r="K324" s="41">
        <f t="shared" si="24"/>
        <v>29740</v>
      </c>
      <c r="L324" s="42"/>
      <c r="M324" s="42"/>
      <c r="N324" s="41">
        <f t="shared" si="25"/>
        <v>0.5</v>
      </c>
      <c r="O324" s="53"/>
      <c r="P324" s="37"/>
      <c r="Q324" s="36"/>
    </row>
    <row r="325" spans="1:17" x14ac:dyDescent="0.3">
      <c r="K325" s="46"/>
      <c r="N325" s="46">
        <f>SUM(N312:N324)</f>
        <v>3186.62</v>
      </c>
      <c r="O325" s="51">
        <v>70511</v>
      </c>
    </row>
    <row r="326" spans="1:17" x14ac:dyDescent="0.3">
      <c r="K326" s="46"/>
      <c r="N326" s="46"/>
    </row>
    <row r="327" spans="1:17" x14ac:dyDescent="0.3">
      <c r="A327" s="63">
        <v>92</v>
      </c>
      <c r="C327" s="48">
        <v>43502</v>
      </c>
      <c r="D327" s="22" t="s">
        <v>753</v>
      </c>
      <c r="E327" s="44" t="s">
        <v>754</v>
      </c>
      <c r="F327" s="23" t="s">
        <v>755</v>
      </c>
      <c r="G327" s="24" t="s">
        <v>756</v>
      </c>
      <c r="H327" s="23">
        <v>2050</v>
      </c>
      <c r="I327" s="25">
        <v>0.5</v>
      </c>
      <c r="J327" s="46">
        <v>9700</v>
      </c>
      <c r="K327" s="46">
        <f t="shared" si="24"/>
        <v>27710</v>
      </c>
      <c r="L327" s="47">
        <v>25000</v>
      </c>
      <c r="M327" s="47">
        <v>100</v>
      </c>
      <c r="N327" s="46">
        <f t="shared" si="25"/>
        <v>100.5</v>
      </c>
    </row>
    <row r="328" spans="1:17" x14ac:dyDescent="0.3">
      <c r="A328" s="63" t="s">
        <v>757</v>
      </c>
      <c r="C328" s="48">
        <v>43502</v>
      </c>
      <c r="D328" s="22" t="s">
        <v>758</v>
      </c>
      <c r="E328" s="44">
        <v>55</v>
      </c>
      <c r="F328" s="23" t="s">
        <v>759</v>
      </c>
      <c r="G328" s="24" t="s">
        <v>760</v>
      </c>
      <c r="H328" s="23">
        <v>1090</v>
      </c>
      <c r="I328" s="25">
        <v>0.5</v>
      </c>
      <c r="J328" s="46">
        <v>51640</v>
      </c>
      <c r="K328" s="46">
        <f t="shared" si="24"/>
        <v>147540</v>
      </c>
      <c r="N328" s="46">
        <f t="shared" si="25"/>
        <v>0.5</v>
      </c>
    </row>
    <row r="329" spans="1:17" x14ac:dyDescent="0.3">
      <c r="A329" s="63" t="s">
        <v>761</v>
      </c>
      <c r="C329" s="48">
        <v>43502</v>
      </c>
      <c r="D329" s="22" t="s">
        <v>762</v>
      </c>
      <c r="E329" s="44">
        <v>0.45150000000000001</v>
      </c>
      <c r="F329" s="23" t="s">
        <v>764</v>
      </c>
      <c r="G329" s="24" t="s">
        <v>765</v>
      </c>
      <c r="H329" s="23">
        <v>2040</v>
      </c>
      <c r="I329" s="25">
        <v>1</v>
      </c>
      <c r="J329" s="46">
        <v>27930</v>
      </c>
      <c r="K329" s="46">
        <f t="shared" si="24"/>
        <v>79800</v>
      </c>
      <c r="N329" s="46">
        <f t="shared" si="25"/>
        <v>1</v>
      </c>
    </row>
    <row r="330" spans="1:17" x14ac:dyDescent="0.3">
      <c r="D330" s="22" t="s">
        <v>763</v>
      </c>
      <c r="E330" s="44">
        <v>0.1023</v>
      </c>
      <c r="F330" s="23" t="s">
        <v>77</v>
      </c>
      <c r="G330" s="24" t="s">
        <v>77</v>
      </c>
      <c r="K330" s="46">
        <f t="shared" si="24"/>
        <v>0</v>
      </c>
      <c r="N330" s="46">
        <f t="shared" si="25"/>
        <v>0</v>
      </c>
    </row>
    <row r="331" spans="1:17" x14ac:dyDescent="0.3">
      <c r="A331" s="63">
        <v>94</v>
      </c>
      <c r="C331" s="48">
        <v>43503</v>
      </c>
      <c r="D331" s="22" t="s">
        <v>768</v>
      </c>
      <c r="E331" s="44">
        <v>5.8369999999999997</v>
      </c>
      <c r="F331" s="23" t="s">
        <v>769</v>
      </c>
      <c r="G331" s="24" t="s">
        <v>770</v>
      </c>
      <c r="H331" s="23">
        <v>1110</v>
      </c>
      <c r="I331" s="25">
        <v>0.5</v>
      </c>
      <c r="J331" s="46">
        <v>38210</v>
      </c>
      <c r="K331" s="46">
        <f t="shared" si="24"/>
        <v>109170</v>
      </c>
      <c r="L331" s="47">
        <v>130000</v>
      </c>
      <c r="M331" s="47">
        <v>520</v>
      </c>
      <c r="N331" s="46">
        <f t="shared" si="25"/>
        <v>520.5</v>
      </c>
    </row>
    <row r="332" spans="1:17" x14ac:dyDescent="0.3">
      <c r="A332" s="63" t="s">
        <v>771</v>
      </c>
      <c r="C332" s="48">
        <v>43503</v>
      </c>
      <c r="D332" s="22" t="s">
        <v>772</v>
      </c>
      <c r="E332" s="44" t="s">
        <v>775</v>
      </c>
      <c r="F332" s="23" t="s">
        <v>778</v>
      </c>
      <c r="G332" s="24" t="s">
        <v>779</v>
      </c>
      <c r="H332" s="23">
        <v>3010</v>
      </c>
      <c r="I332" s="25">
        <v>1.5</v>
      </c>
      <c r="J332" s="46">
        <v>70130</v>
      </c>
      <c r="K332" s="46">
        <f t="shared" si="24"/>
        <v>200370</v>
      </c>
      <c r="N332" s="46">
        <f t="shared" si="25"/>
        <v>1.5</v>
      </c>
    </row>
    <row r="333" spans="1:17" x14ac:dyDescent="0.3">
      <c r="D333" s="22" t="s">
        <v>773</v>
      </c>
      <c r="E333" s="44" t="s">
        <v>776</v>
      </c>
      <c r="F333" s="23" t="s">
        <v>77</v>
      </c>
      <c r="G333" s="24" t="s">
        <v>77</v>
      </c>
      <c r="K333" s="46">
        <f t="shared" si="24"/>
        <v>0</v>
      </c>
      <c r="N333" s="46">
        <f t="shared" si="25"/>
        <v>0</v>
      </c>
    </row>
    <row r="334" spans="1:17" s="39" customFormat="1" x14ac:dyDescent="0.3">
      <c r="A334" s="35"/>
      <c r="B334" s="36"/>
      <c r="C334" s="37"/>
      <c r="D334" s="38" t="s">
        <v>774</v>
      </c>
      <c r="E334" s="35" t="s">
        <v>777</v>
      </c>
      <c r="F334" s="39" t="s">
        <v>77</v>
      </c>
      <c r="G334" s="40" t="s">
        <v>77</v>
      </c>
      <c r="I334" s="41"/>
      <c r="J334" s="41"/>
      <c r="K334" s="41">
        <f t="shared" si="24"/>
        <v>0</v>
      </c>
      <c r="L334" s="42"/>
      <c r="M334" s="42"/>
      <c r="N334" s="41">
        <f t="shared" si="25"/>
        <v>0</v>
      </c>
      <c r="O334" s="53"/>
      <c r="P334" s="37"/>
      <c r="Q334" s="36"/>
    </row>
    <row r="335" spans="1:17" x14ac:dyDescent="0.3">
      <c r="K335" s="46"/>
      <c r="N335" s="46">
        <f>SUM(N327:N334)</f>
        <v>624</v>
      </c>
      <c r="O335" s="51">
        <v>70530</v>
      </c>
    </row>
    <row r="336" spans="1:17" x14ac:dyDescent="0.3">
      <c r="K336" s="46"/>
      <c r="N336" s="46"/>
    </row>
    <row r="337" spans="1:17" s="45" customFormat="1" x14ac:dyDescent="0.3">
      <c r="A337" s="63" t="s">
        <v>780</v>
      </c>
      <c r="B337" s="21"/>
      <c r="C337" s="48">
        <v>43502</v>
      </c>
      <c r="D337" s="43" t="s">
        <v>781</v>
      </c>
      <c r="E337" s="44">
        <v>1.0902000000000001</v>
      </c>
      <c r="F337" s="45" t="s">
        <v>782</v>
      </c>
      <c r="G337" s="24" t="s">
        <v>783</v>
      </c>
      <c r="H337" s="45">
        <v>3010</v>
      </c>
      <c r="I337" s="46">
        <v>0.5</v>
      </c>
      <c r="J337" s="46">
        <v>94020</v>
      </c>
      <c r="K337" s="46">
        <f t="shared" si="24"/>
        <v>268630</v>
      </c>
      <c r="L337" s="47"/>
      <c r="M337" s="47"/>
      <c r="N337" s="46">
        <f t="shared" si="25"/>
        <v>0.5</v>
      </c>
      <c r="O337" s="51"/>
      <c r="P337" s="68"/>
      <c r="Q337" s="21"/>
    </row>
    <row r="338" spans="1:17" s="45" customFormat="1" x14ac:dyDescent="0.3">
      <c r="A338" s="63">
        <v>93</v>
      </c>
      <c r="B338" s="21"/>
      <c r="C338" s="48">
        <v>43502</v>
      </c>
      <c r="D338" s="43" t="s">
        <v>481</v>
      </c>
      <c r="E338" s="44">
        <v>0.379</v>
      </c>
      <c r="F338" s="45" t="s">
        <v>766</v>
      </c>
      <c r="G338" s="24" t="s">
        <v>767</v>
      </c>
      <c r="H338" s="45">
        <v>2010</v>
      </c>
      <c r="I338" s="46">
        <v>1</v>
      </c>
      <c r="J338" s="46">
        <v>74</v>
      </c>
      <c r="K338" s="46">
        <f>ROUND(J338/0.35,-1)</f>
        <v>210</v>
      </c>
      <c r="L338" s="47">
        <v>388.12</v>
      </c>
      <c r="M338" s="47">
        <v>4</v>
      </c>
      <c r="N338" s="46">
        <f>I338+M338</f>
        <v>5</v>
      </c>
      <c r="O338" s="51"/>
      <c r="P338" s="68"/>
      <c r="Q338" s="21"/>
    </row>
    <row r="339" spans="1:17" s="45" customFormat="1" x14ac:dyDescent="0.3">
      <c r="A339" s="63"/>
      <c r="B339" s="21"/>
      <c r="C339" s="48"/>
      <c r="D339" s="43" t="s">
        <v>509</v>
      </c>
      <c r="E339" s="44">
        <v>1.7000000000000001E-2</v>
      </c>
      <c r="F339" s="45" t="s">
        <v>77</v>
      </c>
      <c r="G339" s="24" t="s">
        <v>77</v>
      </c>
      <c r="H339" s="45">
        <v>1060</v>
      </c>
      <c r="I339" s="46"/>
      <c r="J339" s="46"/>
      <c r="K339" s="46">
        <f>ROUND(J339/0.35,-1)</f>
        <v>0</v>
      </c>
      <c r="L339" s="47"/>
      <c r="M339" s="47"/>
      <c r="N339" s="46">
        <f>I339+M339</f>
        <v>0</v>
      </c>
      <c r="O339" s="51"/>
      <c r="P339" s="68"/>
      <c r="Q339" s="21"/>
    </row>
    <row r="340" spans="1:17" x14ac:dyDescent="0.3">
      <c r="A340" s="63" t="s">
        <v>784</v>
      </c>
      <c r="C340" s="48">
        <v>43501</v>
      </c>
      <c r="D340" s="22" t="s">
        <v>785</v>
      </c>
      <c r="E340" s="44">
        <v>7.5340999999999996</v>
      </c>
      <c r="F340" s="23" t="s">
        <v>789</v>
      </c>
      <c r="G340" s="24" t="s">
        <v>790</v>
      </c>
      <c r="H340" s="23">
        <v>1130</v>
      </c>
      <c r="I340" s="25">
        <v>2</v>
      </c>
      <c r="J340" s="46">
        <v>45900</v>
      </c>
      <c r="K340" s="46">
        <f t="shared" si="24"/>
        <v>131140</v>
      </c>
      <c r="N340" s="46">
        <f t="shared" si="25"/>
        <v>2</v>
      </c>
    </row>
    <row r="341" spans="1:17" x14ac:dyDescent="0.3">
      <c r="D341" s="22" t="s">
        <v>786</v>
      </c>
      <c r="E341" s="44">
        <v>10.4925</v>
      </c>
      <c r="F341" s="45" t="s">
        <v>77</v>
      </c>
      <c r="G341" s="24" t="s">
        <v>77</v>
      </c>
      <c r="K341" s="46">
        <f t="shared" si="24"/>
        <v>0</v>
      </c>
      <c r="N341" s="46">
        <f t="shared" si="25"/>
        <v>0</v>
      </c>
    </row>
    <row r="342" spans="1:17" x14ac:dyDescent="0.3">
      <c r="D342" s="22" t="s">
        <v>787</v>
      </c>
      <c r="E342" s="44">
        <v>24.691099999999999</v>
      </c>
      <c r="F342" s="45" t="s">
        <v>77</v>
      </c>
      <c r="G342" s="24" t="s">
        <v>77</v>
      </c>
      <c r="K342" s="46">
        <f t="shared" si="24"/>
        <v>0</v>
      </c>
      <c r="N342" s="46">
        <f t="shared" si="25"/>
        <v>0</v>
      </c>
    </row>
    <row r="343" spans="1:17" x14ac:dyDescent="0.3">
      <c r="D343" s="22" t="s">
        <v>788</v>
      </c>
      <c r="E343" s="44">
        <v>1</v>
      </c>
      <c r="F343" s="45" t="s">
        <v>77</v>
      </c>
      <c r="G343" s="24" t="s">
        <v>77</v>
      </c>
      <c r="K343" s="46">
        <f t="shared" si="24"/>
        <v>0</v>
      </c>
      <c r="N343" s="46">
        <f t="shared" si="25"/>
        <v>0</v>
      </c>
    </row>
    <row r="344" spans="1:17" x14ac:dyDescent="0.3">
      <c r="A344" s="63" t="s">
        <v>791</v>
      </c>
      <c r="C344" s="48">
        <v>43501</v>
      </c>
      <c r="D344" s="43" t="s">
        <v>785</v>
      </c>
      <c r="E344" s="44">
        <v>0.32600000000000001</v>
      </c>
      <c r="F344" s="45" t="s">
        <v>789</v>
      </c>
      <c r="G344" s="24" t="s">
        <v>794</v>
      </c>
      <c r="H344" s="23">
        <v>1130</v>
      </c>
      <c r="I344" s="25">
        <v>2.5</v>
      </c>
      <c r="J344" s="46">
        <v>51170</v>
      </c>
      <c r="K344" s="46">
        <f t="shared" si="24"/>
        <v>146200</v>
      </c>
      <c r="N344" s="46">
        <f t="shared" si="25"/>
        <v>2.5</v>
      </c>
    </row>
    <row r="345" spans="1:17" x14ac:dyDescent="0.3">
      <c r="D345" s="43" t="s">
        <v>786</v>
      </c>
      <c r="E345" s="44">
        <v>5.8673999999999999</v>
      </c>
      <c r="F345" s="45" t="s">
        <v>77</v>
      </c>
      <c r="G345" s="24" t="s">
        <v>77</v>
      </c>
      <c r="K345" s="46">
        <f t="shared" si="24"/>
        <v>0</v>
      </c>
      <c r="N345" s="46">
        <f t="shared" si="25"/>
        <v>0</v>
      </c>
    </row>
    <row r="346" spans="1:17" x14ac:dyDescent="0.3">
      <c r="D346" s="43" t="s">
        <v>787</v>
      </c>
      <c r="E346" s="44">
        <v>29.329599999999999</v>
      </c>
      <c r="F346" s="45" t="s">
        <v>77</v>
      </c>
      <c r="G346" s="24" t="s">
        <v>77</v>
      </c>
      <c r="K346" s="46">
        <f t="shared" si="24"/>
        <v>0</v>
      </c>
      <c r="N346" s="46">
        <f t="shared" si="25"/>
        <v>0</v>
      </c>
    </row>
    <row r="347" spans="1:17" x14ac:dyDescent="0.3">
      <c r="D347" s="43" t="s">
        <v>792</v>
      </c>
      <c r="E347" s="44">
        <v>6.1946000000000003</v>
      </c>
      <c r="F347" s="45" t="s">
        <v>77</v>
      </c>
      <c r="G347" s="24" t="s">
        <v>77</v>
      </c>
      <c r="K347" s="46">
        <f t="shared" si="24"/>
        <v>0</v>
      </c>
      <c r="N347" s="46">
        <f t="shared" si="25"/>
        <v>0</v>
      </c>
    </row>
    <row r="348" spans="1:17" x14ac:dyDescent="0.3">
      <c r="D348" s="22" t="s">
        <v>793</v>
      </c>
      <c r="E348" s="44">
        <v>2</v>
      </c>
      <c r="F348" s="45" t="s">
        <v>77</v>
      </c>
      <c r="G348" s="24" t="s">
        <v>77</v>
      </c>
      <c r="K348" s="46">
        <f t="shared" si="24"/>
        <v>0</v>
      </c>
      <c r="N348" s="46">
        <f t="shared" si="25"/>
        <v>0</v>
      </c>
    </row>
    <row r="349" spans="1:17" x14ac:dyDescent="0.3">
      <c r="A349" s="63" t="s">
        <v>795</v>
      </c>
      <c r="C349" s="48">
        <v>43504</v>
      </c>
      <c r="D349" s="22" t="s">
        <v>796</v>
      </c>
      <c r="E349" s="44">
        <v>0.2979</v>
      </c>
      <c r="F349" s="23" t="s">
        <v>798</v>
      </c>
      <c r="G349" s="24" t="s">
        <v>799</v>
      </c>
      <c r="H349" s="23">
        <v>1060</v>
      </c>
      <c r="I349" s="25">
        <v>1</v>
      </c>
      <c r="J349" s="46">
        <v>6950</v>
      </c>
      <c r="K349" s="46">
        <f t="shared" si="24"/>
        <v>19860</v>
      </c>
      <c r="N349" s="46">
        <f t="shared" si="25"/>
        <v>1</v>
      </c>
    </row>
    <row r="350" spans="1:17" s="45" customFormat="1" x14ac:dyDescent="0.3">
      <c r="A350" s="63"/>
      <c r="B350" s="21"/>
      <c r="C350" s="48"/>
      <c r="D350" s="43" t="s">
        <v>797</v>
      </c>
      <c r="E350" s="44">
        <v>0.26340000000000002</v>
      </c>
      <c r="F350" s="45" t="s">
        <v>77</v>
      </c>
      <c r="G350" s="24" t="s">
        <v>77</v>
      </c>
      <c r="I350" s="46"/>
      <c r="J350" s="46"/>
      <c r="K350" s="46">
        <f t="shared" si="24"/>
        <v>0</v>
      </c>
      <c r="L350" s="47"/>
      <c r="M350" s="47"/>
      <c r="N350" s="46">
        <f t="shared" si="25"/>
        <v>0</v>
      </c>
      <c r="O350" s="51"/>
      <c r="P350" s="68"/>
      <c r="Q350" s="21"/>
    </row>
    <row r="351" spans="1:17" s="45" customFormat="1" x14ac:dyDescent="0.3">
      <c r="A351" s="63">
        <v>91</v>
      </c>
      <c r="B351" s="21"/>
      <c r="C351" s="48">
        <v>43502</v>
      </c>
      <c r="D351" s="43" t="s">
        <v>749</v>
      </c>
      <c r="E351" s="44">
        <v>0.872</v>
      </c>
      <c r="F351" s="45" t="s">
        <v>751</v>
      </c>
      <c r="G351" s="24" t="s">
        <v>752</v>
      </c>
      <c r="H351" s="45">
        <v>1090</v>
      </c>
      <c r="I351" s="46">
        <v>1</v>
      </c>
      <c r="J351" s="46">
        <v>94020</v>
      </c>
      <c r="K351" s="46">
        <f>ROUND(J351/0.35,-1)</f>
        <v>268630</v>
      </c>
      <c r="L351" s="47">
        <v>190000</v>
      </c>
      <c r="M351" s="47">
        <v>760</v>
      </c>
      <c r="N351" s="46">
        <f>I351+M351</f>
        <v>761</v>
      </c>
      <c r="O351" s="51"/>
      <c r="P351" s="68"/>
      <c r="Q351" s="21"/>
    </row>
    <row r="352" spans="1:17" s="45" customFormat="1" x14ac:dyDescent="0.3">
      <c r="A352" s="63"/>
      <c r="B352" s="21"/>
      <c r="C352" s="48"/>
      <c r="D352" s="43" t="s">
        <v>750</v>
      </c>
      <c r="E352" s="44">
        <v>0.21579999999999999</v>
      </c>
      <c r="F352" s="45" t="s">
        <v>77</v>
      </c>
      <c r="G352" s="45" t="s">
        <v>77</v>
      </c>
      <c r="I352" s="46"/>
      <c r="J352" s="46"/>
      <c r="K352" s="46">
        <f>ROUND(J352/0.35,-1)</f>
        <v>0</v>
      </c>
      <c r="L352" s="47"/>
      <c r="M352" s="47"/>
      <c r="N352" s="46">
        <f>I352+M352</f>
        <v>0</v>
      </c>
      <c r="O352" s="51"/>
      <c r="P352" s="68"/>
      <c r="Q352" s="21"/>
    </row>
    <row r="353" spans="1:17" x14ac:dyDescent="0.3">
      <c r="A353" s="63">
        <v>96</v>
      </c>
      <c r="C353" s="48">
        <v>43504</v>
      </c>
      <c r="D353" s="22" t="s">
        <v>801</v>
      </c>
      <c r="E353" s="44">
        <v>6.66</v>
      </c>
      <c r="F353" s="23" t="s">
        <v>802</v>
      </c>
      <c r="G353" s="24" t="s">
        <v>803</v>
      </c>
      <c r="H353" s="23">
        <v>1020</v>
      </c>
      <c r="I353" s="25">
        <v>0.5</v>
      </c>
      <c r="J353" s="46">
        <v>8710</v>
      </c>
      <c r="K353" s="46">
        <f t="shared" si="24"/>
        <v>24890</v>
      </c>
      <c r="L353" s="47">
        <v>14900</v>
      </c>
      <c r="M353" s="47">
        <v>59.6</v>
      </c>
      <c r="N353" s="46">
        <f t="shared" si="25"/>
        <v>60.1</v>
      </c>
    </row>
    <row r="354" spans="1:17" x14ac:dyDescent="0.3">
      <c r="A354" s="63">
        <v>99</v>
      </c>
      <c r="C354" s="48">
        <v>43504</v>
      </c>
      <c r="D354" s="22" t="s">
        <v>804</v>
      </c>
      <c r="E354" s="44">
        <v>5.6360000000000001</v>
      </c>
      <c r="F354" s="23" t="s">
        <v>805</v>
      </c>
      <c r="G354" s="24" t="s">
        <v>806</v>
      </c>
      <c r="H354" s="23">
        <v>1210</v>
      </c>
      <c r="I354" s="25">
        <v>0.5</v>
      </c>
      <c r="J354" s="46">
        <v>35680</v>
      </c>
      <c r="K354" s="46">
        <f t="shared" si="24"/>
        <v>101940</v>
      </c>
      <c r="L354" s="47">
        <v>200000</v>
      </c>
      <c r="M354" s="47">
        <v>800</v>
      </c>
      <c r="N354" s="46">
        <f t="shared" si="25"/>
        <v>800.5</v>
      </c>
    </row>
    <row r="355" spans="1:17" x14ac:dyDescent="0.3">
      <c r="A355" s="63" t="s">
        <v>807</v>
      </c>
      <c r="C355" s="48">
        <v>43504</v>
      </c>
      <c r="D355" s="22" t="s">
        <v>808</v>
      </c>
      <c r="E355" s="44" t="s">
        <v>809</v>
      </c>
      <c r="F355" s="23" t="s">
        <v>811</v>
      </c>
      <c r="G355" s="24" t="s">
        <v>810</v>
      </c>
      <c r="H355" s="23">
        <v>2050</v>
      </c>
      <c r="I355" s="25">
        <v>0.5</v>
      </c>
      <c r="J355" s="46">
        <v>17410</v>
      </c>
      <c r="K355" s="46">
        <f t="shared" si="24"/>
        <v>49740</v>
      </c>
      <c r="N355" s="46">
        <f t="shared" si="25"/>
        <v>0.5</v>
      </c>
    </row>
    <row r="356" spans="1:17" x14ac:dyDescent="0.3">
      <c r="A356" s="63">
        <v>100</v>
      </c>
      <c r="C356" s="48">
        <v>43504</v>
      </c>
      <c r="D356" s="22" t="s">
        <v>812</v>
      </c>
      <c r="E356" s="44">
        <v>0.12859999999999999</v>
      </c>
      <c r="F356" s="23" t="s">
        <v>813</v>
      </c>
      <c r="G356" s="24" t="s">
        <v>814</v>
      </c>
      <c r="H356" s="23">
        <v>3010</v>
      </c>
      <c r="I356" s="25">
        <v>0.5</v>
      </c>
      <c r="J356" s="46">
        <v>13050</v>
      </c>
      <c r="K356" s="46">
        <f t="shared" si="24"/>
        <v>37290</v>
      </c>
      <c r="L356" s="47">
        <v>23000</v>
      </c>
      <c r="M356" s="47">
        <v>92</v>
      </c>
      <c r="N356" s="46">
        <f t="shared" si="25"/>
        <v>92.5</v>
      </c>
    </row>
    <row r="357" spans="1:17" x14ac:dyDescent="0.3">
      <c r="A357" s="63">
        <v>101</v>
      </c>
      <c r="C357" s="48">
        <v>43504</v>
      </c>
      <c r="D357" s="22" t="s">
        <v>815</v>
      </c>
      <c r="E357" s="44">
        <v>0.13100000000000001</v>
      </c>
      <c r="F357" s="23" t="s">
        <v>816</v>
      </c>
      <c r="G357" s="24" t="s">
        <v>817</v>
      </c>
      <c r="H357" s="23">
        <v>3010</v>
      </c>
      <c r="I357" s="25">
        <v>0.5</v>
      </c>
      <c r="J357" s="46">
        <v>13030</v>
      </c>
      <c r="K357" s="46">
        <f t="shared" si="24"/>
        <v>37230</v>
      </c>
      <c r="L357" s="47">
        <v>30000</v>
      </c>
      <c r="M357" s="47">
        <v>120</v>
      </c>
      <c r="N357" s="46">
        <f t="shared" si="25"/>
        <v>120.5</v>
      </c>
    </row>
    <row r="358" spans="1:17" x14ac:dyDescent="0.3">
      <c r="A358" s="63" t="s">
        <v>818</v>
      </c>
      <c r="C358" s="48">
        <v>43504</v>
      </c>
      <c r="D358" s="22" t="s">
        <v>819</v>
      </c>
      <c r="E358" s="44">
        <v>0.62</v>
      </c>
      <c r="F358" s="23" t="s">
        <v>820</v>
      </c>
      <c r="G358" s="24" t="s">
        <v>821</v>
      </c>
      <c r="H358" s="23">
        <v>1060</v>
      </c>
      <c r="I358" s="25">
        <v>0.5</v>
      </c>
      <c r="J358" s="46">
        <v>19880</v>
      </c>
      <c r="K358" s="46">
        <f t="shared" si="24"/>
        <v>56800</v>
      </c>
      <c r="N358" s="46">
        <f t="shared" si="25"/>
        <v>0.5</v>
      </c>
    </row>
    <row r="359" spans="1:17" x14ac:dyDescent="0.3">
      <c r="A359" s="63" t="s">
        <v>822</v>
      </c>
      <c r="C359" s="48">
        <v>43504</v>
      </c>
      <c r="D359" s="22" t="s">
        <v>823</v>
      </c>
      <c r="E359" s="44" t="s">
        <v>825</v>
      </c>
      <c r="F359" s="23" t="s">
        <v>827</v>
      </c>
      <c r="G359" s="24" t="s">
        <v>828</v>
      </c>
      <c r="H359" s="23">
        <v>1090</v>
      </c>
      <c r="I359" s="25">
        <v>1</v>
      </c>
      <c r="J359" s="46">
        <v>47760</v>
      </c>
      <c r="K359" s="46">
        <f t="shared" si="24"/>
        <v>136460</v>
      </c>
      <c r="N359" s="46">
        <f t="shared" si="25"/>
        <v>1</v>
      </c>
    </row>
    <row r="360" spans="1:17" s="39" customFormat="1" x14ac:dyDescent="0.3">
      <c r="A360" s="35"/>
      <c r="B360" s="36"/>
      <c r="C360" s="37"/>
      <c r="D360" s="38" t="s">
        <v>824</v>
      </c>
      <c r="E360" s="35" t="s">
        <v>826</v>
      </c>
      <c r="F360" s="39" t="s">
        <v>77</v>
      </c>
      <c r="G360" s="40" t="s">
        <v>77</v>
      </c>
      <c r="I360" s="41"/>
      <c r="J360" s="41"/>
      <c r="K360" s="41">
        <f t="shared" si="24"/>
        <v>0</v>
      </c>
      <c r="L360" s="42"/>
      <c r="M360" s="42"/>
      <c r="N360" s="41">
        <f t="shared" si="25"/>
        <v>0</v>
      </c>
      <c r="O360" s="53"/>
      <c r="P360" s="37"/>
      <c r="Q360" s="36"/>
    </row>
    <row r="361" spans="1:17" x14ac:dyDescent="0.3">
      <c r="K361" s="46"/>
      <c r="N361" s="46">
        <f>SUM(N337:N360)</f>
        <v>1847.6</v>
      </c>
      <c r="O361" s="51">
        <v>70560</v>
      </c>
    </row>
    <row r="362" spans="1:17" x14ac:dyDescent="0.3">
      <c r="K362" s="46"/>
      <c r="N362" s="46"/>
    </row>
    <row r="363" spans="1:17" x14ac:dyDescent="0.3">
      <c r="A363" s="63" t="s">
        <v>829</v>
      </c>
      <c r="C363" s="48">
        <v>43507</v>
      </c>
      <c r="D363" s="22" t="s">
        <v>830</v>
      </c>
      <c r="E363" s="44">
        <v>5.1420000000000003</v>
      </c>
      <c r="F363" s="23" t="s">
        <v>832</v>
      </c>
      <c r="G363" s="24" t="s">
        <v>831</v>
      </c>
      <c r="H363" s="23">
        <v>1210</v>
      </c>
      <c r="I363" s="25">
        <v>0.5</v>
      </c>
      <c r="J363" s="46">
        <v>48260</v>
      </c>
      <c r="K363" s="46">
        <f t="shared" ref="K363:K391" si="26">ROUND(J363/0.35,-1)</f>
        <v>137890</v>
      </c>
      <c r="N363" s="46">
        <f t="shared" ref="N363:N391" si="27">I363+M363</f>
        <v>0.5</v>
      </c>
    </row>
    <row r="364" spans="1:17" x14ac:dyDescent="0.3">
      <c r="A364" s="63" t="s">
        <v>833</v>
      </c>
      <c r="C364" s="48">
        <v>43507</v>
      </c>
      <c r="D364" s="22" t="s">
        <v>834</v>
      </c>
      <c r="E364" s="44">
        <v>0.30299999999999999</v>
      </c>
      <c r="F364" s="23" t="s">
        <v>835</v>
      </c>
      <c r="G364" s="24" t="s">
        <v>331</v>
      </c>
      <c r="H364" s="23">
        <v>2050</v>
      </c>
      <c r="I364" s="25">
        <v>0.5</v>
      </c>
      <c r="J364" s="46">
        <v>41250</v>
      </c>
      <c r="K364" s="46">
        <f t="shared" si="26"/>
        <v>117860</v>
      </c>
      <c r="N364" s="46">
        <f t="shared" si="27"/>
        <v>0.5</v>
      </c>
    </row>
    <row r="365" spans="1:17" x14ac:dyDescent="0.3">
      <c r="A365" s="63">
        <v>102</v>
      </c>
      <c r="C365" s="48">
        <v>43507</v>
      </c>
      <c r="D365" s="22" t="s">
        <v>836</v>
      </c>
      <c r="E365" s="44" t="s">
        <v>837</v>
      </c>
      <c r="F365" s="23" t="s">
        <v>838</v>
      </c>
      <c r="G365" s="24" t="s">
        <v>839</v>
      </c>
      <c r="H365" s="23">
        <v>3010</v>
      </c>
      <c r="I365" s="25">
        <v>0.5</v>
      </c>
      <c r="J365" s="46">
        <v>28990</v>
      </c>
      <c r="K365" s="46">
        <f t="shared" si="26"/>
        <v>82830</v>
      </c>
      <c r="L365" s="47">
        <v>40000</v>
      </c>
      <c r="M365" s="47">
        <v>160</v>
      </c>
      <c r="N365" s="46">
        <f t="shared" si="27"/>
        <v>160.5</v>
      </c>
    </row>
    <row r="366" spans="1:17" x14ac:dyDescent="0.3">
      <c r="A366" s="63" t="s">
        <v>840</v>
      </c>
      <c r="C366" s="48">
        <v>43507</v>
      </c>
      <c r="D366" s="22" t="s">
        <v>841</v>
      </c>
      <c r="E366" s="44">
        <v>3.16</v>
      </c>
      <c r="F366" s="23" t="s">
        <v>842</v>
      </c>
      <c r="G366" s="24" t="s">
        <v>843</v>
      </c>
      <c r="H366" s="23">
        <v>1210</v>
      </c>
      <c r="I366" s="25">
        <v>0.5</v>
      </c>
      <c r="J366" s="46">
        <v>3320</v>
      </c>
      <c r="K366" s="46">
        <f t="shared" si="26"/>
        <v>9490</v>
      </c>
      <c r="N366" s="46">
        <f t="shared" si="27"/>
        <v>0.5</v>
      </c>
    </row>
    <row r="367" spans="1:17" x14ac:dyDescent="0.3">
      <c r="A367" s="63" t="s">
        <v>844</v>
      </c>
      <c r="C367" s="48">
        <v>43507</v>
      </c>
      <c r="D367" s="22" t="s">
        <v>845</v>
      </c>
      <c r="E367" s="44">
        <v>0.47</v>
      </c>
      <c r="F367" s="23" t="s">
        <v>846</v>
      </c>
      <c r="G367" s="24" t="s">
        <v>847</v>
      </c>
      <c r="H367" s="23">
        <v>1220</v>
      </c>
      <c r="I367" s="25">
        <v>0.5</v>
      </c>
      <c r="J367" s="46">
        <v>32480</v>
      </c>
      <c r="K367" s="46">
        <f t="shared" si="26"/>
        <v>92800</v>
      </c>
      <c r="N367" s="46">
        <f t="shared" si="27"/>
        <v>0.5</v>
      </c>
    </row>
    <row r="368" spans="1:17" x14ac:dyDescent="0.3">
      <c r="A368" s="63" t="s">
        <v>848</v>
      </c>
      <c r="C368" s="48">
        <v>43507</v>
      </c>
      <c r="D368" s="22" t="s">
        <v>849</v>
      </c>
      <c r="E368" s="44" t="s">
        <v>850</v>
      </c>
      <c r="F368" s="23" t="s">
        <v>851</v>
      </c>
      <c r="G368" s="24" t="s">
        <v>852</v>
      </c>
      <c r="H368" s="23">
        <v>2050</v>
      </c>
      <c r="I368" s="25">
        <v>0.5</v>
      </c>
      <c r="J368" s="46">
        <v>4670</v>
      </c>
      <c r="K368" s="46">
        <f t="shared" si="26"/>
        <v>13340</v>
      </c>
      <c r="N368" s="46">
        <f t="shared" si="27"/>
        <v>0.5</v>
      </c>
    </row>
    <row r="369" spans="1:17" s="39" customFormat="1" x14ac:dyDescent="0.3">
      <c r="A369" s="35">
        <v>104</v>
      </c>
      <c r="B369" s="36"/>
      <c r="C369" s="37">
        <v>43508</v>
      </c>
      <c r="D369" s="38" t="s">
        <v>853</v>
      </c>
      <c r="E369" s="35">
        <v>124.65300000000001</v>
      </c>
      <c r="F369" s="39" t="s">
        <v>854</v>
      </c>
      <c r="G369" s="40" t="s">
        <v>855</v>
      </c>
      <c r="H369" s="39">
        <v>1020</v>
      </c>
      <c r="I369" s="41">
        <v>0.5</v>
      </c>
      <c r="J369" s="41">
        <v>145670</v>
      </c>
      <c r="K369" s="41">
        <f t="shared" si="26"/>
        <v>416200</v>
      </c>
      <c r="L369" s="42">
        <v>719000</v>
      </c>
      <c r="M369" s="42">
        <v>2876</v>
      </c>
      <c r="N369" s="41">
        <f t="shared" si="27"/>
        <v>2876.5</v>
      </c>
      <c r="O369" s="53"/>
      <c r="P369" s="37"/>
      <c r="Q369" s="36"/>
    </row>
    <row r="370" spans="1:17" x14ac:dyDescent="0.3">
      <c r="K370" s="46"/>
      <c r="N370" s="46">
        <f>SUM(N363:N369)</f>
        <v>3039.5</v>
      </c>
      <c r="O370" s="51">
        <v>70581</v>
      </c>
    </row>
    <row r="371" spans="1:17" x14ac:dyDescent="0.3">
      <c r="K371" s="46"/>
      <c r="N371" s="46"/>
    </row>
    <row r="372" spans="1:17" s="45" customFormat="1" x14ac:dyDescent="0.3">
      <c r="A372" s="63">
        <v>95</v>
      </c>
      <c r="B372" s="21"/>
      <c r="C372" s="48">
        <v>43806</v>
      </c>
      <c r="D372" s="43" t="s">
        <v>863</v>
      </c>
      <c r="E372" s="44">
        <v>5.6</v>
      </c>
      <c r="F372" s="45" t="s">
        <v>628</v>
      </c>
      <c r="G372" s="24" t="s">
        <v>864</v>
      </c>
      <c r="H372" s="45">
        <v>1120</v>
      </c>
      <c r="I372" s="46">
        <v>0.5</v>
      </c>
      <c r="J372" s="46">
        <v>25200</v>
      </c>
      <c r="K372" s="46">
        <f>ROUND(J372/0.35,-1)</f>
        <v>72000</v>
      </c>
      <c r="L372" s="47">
        <v>76440</v>
      </c>
      <c r="M372" s="47">
        <v>305.8</v>
      </c>
      <c r="N372" s="46">
        <f>I372+M372</f>
        <v>306.3</v>
      </c>
      <c r="O372" s="51"/>
      <c r="P372" s="68"/>
      <c r="Q372" s="21"/>
    </row>
    <row r="373" spans="1:17" s="45" customFormat="1" x14ac:dyDescent="0.3">
      <c r="A373" s="63">
        <v>97</v>
      </c>
      <c r="B373" s="21"/>
      <c r="C373" s="48">
        <v>43504</v>
      </c>
      <c r="D373" s="43" t="s">
        <v>865</v>
      </c>
      <c r="E373" s="44" t="s">
        <v>866</v>
      </c>
      <c r="F373" s="45" t="s">
        <v>867</v>
      </c>
      <c r="G373" s="24" t="s">
        <v>868</v>
      </c>
      <c r="H373" s="45">
        <v>1220</v>
      </c>
      <c r="I373" s="46">
        <v>1.5</v>
      </c>
      <c r="J373" s="46">
        <v>16620</v>
      </c>
      <c r="K373" s="46">
        <f>ROUND(J373/0.35,-1)</f>
        <v>47490</v>
      </c>
      <c r="L373" s="47">
        <v>16500</v>
      </c>
      <c r="M373" s="47">
        <v>66</v>
      </c>
      <c r="N373" s="46">
        <f>I373+M373</f>
        <v>67.5</v>
      </c>
      <c r="O373" s="51"/>
      <c r="P373" s="68"/>
      <c r="Q373" s="21"/>
    </row>
    <row r="374" spans="1:17" s="45" customFormat="1" x14ac:dyDescent="0.3">
      <c r="A374" s="63"/>
      <c r="B374" s="21"/>
      <c r="C374" s="48"/>
      <c r="D374" s="43" t="s">
        <v>869</v>
      </c>
      <c r="E374" s="44" t="s">
        <v>871</v>
      </c>
      <c r="F374" s="45" t="s">
        <v>77</v>
      </c>
      <c r="G374" s="24" t="s">
        <v>77</v>
      </c>
      <c r="I374" s="46"/>
      <c r="J374" s="46"/>
      <c r="K374" s="46"/>
      <c r="L374" s="47"/>
      <c r="M374" s="47"/>
      <c r="N374" s="46"/>
      <c r="O374" s="51"/>
      <c r="P374" s="68"/>
      <c r="Q374" s="21"/>
    </row>
    <row r="375" spans="1:17" s="45" customFormat="1" x14ac:dyDescent="0.3">
      <c r="A375" s="63"/>
      <c r="B375" s="21"/>
      <c r="C375" s="48"/>
      <c r="D375" s="43" t="s">
        <v>870</v>
      </c>
      <c r="E375" s="44" t="s">
        <v>872</v>
      </c>
      <c r="F375" s="45" t="s">
        <v>77</v>
      </c>
      <c r="G375" s="24" t="s">
        <v>77</v>
      </c>
      <c r="I375" s="46"/>
      <c r="J375" s="46"/>
      <c r="K375" s="46"/>
      <c r="L375" s="47"/>
      <c r="M375" s="47"/>
      <c r="N375" s="46"/>
      <c r="O375" s="51"/>
      <c r="P375" s="68"/>
      <c r="Q375" s="21"/>
    </row>
    <row r="376" spans="1:17" s="49" customFormat="1" x14ac:dyDescent="0.3">
      <c r="A376" s="63">
        <v>98</v>
      </c>
      <c r="B376" s="21"/>
      <c r="C376" s="48">
        <v>43504</v>
      </c>
      <c r="D376" s="43" t="s">
        <v>873</v>
      </c>
      <c r="E376" s="44" t="s">
        <v>866</v>
      </c>
      <c r="F376" s="45" t="s">
        <v>874</v>
      </c>
      <c r="G376" s="24" t="s">
        <v>868</v>
      </c>
      <c r="H376" s="45">
        <v>1220</v>
      </c>
      <c r="I376" s="46">
        <v>1.5</v>
      </c>
      <c r="J376" s="46">
        <v>16620</v>
      </c>
      <c r="K376" s="46">
        <f>ROUND(J376/0.35,-1)</f>
        <v>47490</v>
      </c>
      <c r="L376" s="47">
        <v>16500</v>
      </c>
      <c r="M376" s="47">
        <v>66</v>
      </c>
      <c r="N376" s="46">
        <f>I376+M376</f>
        <v>67.5</v>
      </c>
      <c r="O376" s="51"/>
      <c r="P376" s="81"/>
      <c r="Q376" s="114"/>
    </row>
    <row r="377" spans="1:17" s="49" customFormat="1" x14ac:dyDescent="0.3">
      <c r="A377" s="63"/>
      <c r="B377" s="21"/>
      <c r="C377" s="48"/>
      <c r="D377" s="43" t="s">
        <v>869</v>
      </c>
      <c r="E377" s="44" t="s">
        <v>871</v>
      </c>
      <c r="F377" s="45" t="s">
        <v>77</v>
      </c>
      <c r="G377" s="24" t="s">
        <v>77</v>
      </c>
      <c r="H377" s="45"/>
      <c r="I377" s="46"/>
      <c r="J377" s="46"/>
      <c r="K377" s="46"/>
      <c r="L377" s="47"/>
      <c r="M377" s="47"/>
      <c r="N377" s="46"/>
      <c r="O377" s="51"/>
      <c r="P377" s="81"/>
      <c r="Q377" s="114"/>
    </row>
    <row r="378" spans="1:17" s="49" customFormat="1" x14ac:dyDescent="0.3">
      <c r="A378" s="63"/>
      <c r="B378" s="21"/>
      <c r="C378" s="48"/>
      <c r="D378" s="43" t="s">
        <v>870</v>
      </c>
      <c r="E378" s="44" t="s">
        <v>872</v>
      </c>
      <c r="F378" s="45" t="s">
        <v>77</v>
      </c>
      <c r="G378" s="24" t="s">
        <v>77</v>
      </c>
      <c r="H378" s="45"/>
      <c r="I378" s="46"/>
      <c r="J378" s="46"/>
      <c r="K378" s="46"/>
      <c r="L378" s="47"/>
      <c r="M378" s="47"/>
      <c r="N378" s="46"/>
      <c r="O378" s="51"/>
      <c r="P378" s="81"/>
      <c r="Q378" s="114"/>
    </row>
    <row r="379" spans="1:17" x14ac:dyDescent="0.3">
      <c r="A379" s="63" t="s">
        <v>800</v>
      </c>
      <c r="C379" s="48">
        <v>43503</v>
      </c>
      <c r="D379" s="43" t="s">
        <v>875</v>
      </c>
      <c r="E379" s="44" t="s">
        <v>877</v>
      </c>
      <c r="F379" s="45" t="s">
        <v>879</v>
      </c>
      <c r="G379" s="24" t="s">
        <v>880</v>
      </c>
      <c r="H379" s="45">
        <v>3010</v>
      </c>
      <c r="I379" s="46">
        <v>1</v>
      </c>
      <c r="J379" s="46">
        <v>13760</v>
      </c>
      <c r="K379" s="46">
        <f>ROUND(J379/0.35,-1)</f>
        <v>39310</v>
      </c>
      <c r="N379" s="46">
        <f>I379+M379</f>
        <v>1</v>
      </c>
    </row>
    <row r="380" spans="1:17" s="45" customFormat="1" x14ac:dyDescent="0.3">
      <c r="A380" s="63"/>
      <c r="B380" s="21"/>
      <c r="C380" s="48"/>
      <c r="D380" s="43" t="s">
        <v>876</v>
      </c>
      <c r="E380" s="44" t="s">
        <v>878</v>
      </c>
      <c r="F380" s="45" t="s">
        <v>77</v>
      </c>
      <c r="G380" s="24" t="s">
        <v>77</v>
      </c>
      <c r="I380" s="46"/>
      <c r="J380" s="46"/>
      <c r="K380" s="46"/>
      <c r="L380" s="47"/>
      <c r="M380" s="47"/>
      <c r="N380" s="46"/>
      <c r="O380" s="51"/>
      <c r="P380" s="68"/>
      <c r="Q380" s="21"/>
    </row>
    <row r="381" spans="1:17" x14ac:dyDescent="0.3">
      <c r="A381" s="63" t="s">
        <v>884</v>
      </c>
      <c r="C381" s="48">
        <v>43508</v>
      </c>
      <c r="D381" s="43" t="s">
        <v>885</v>
      </c>
      <c r="E381" s="44">
        <v>0.29599999999999999</v>
      </c>
      <c r="F381" s="45" t="s">
        <v>886</v>
      </c>
      <c r="G381" s="24" t="s">
        <v>887</v>
      </c>
      <c r="H381" s="45">
        <v>1050</v>
      </c>
      <c r="I381" s="46">
        <v>0.5</v>
      </c>
      <c r="J381" s="46">
        <v>1560</v>
      </c>
      <c r="K381" s="46"/>
      <c r="N381" s="46">
        <v>0.5</v>
      </c>
    </row>
    <row r="382" spans="1:17" x14ac:dyDescent="0.3">
      <c r="A382" s="63">
        <v>106</v>
      </c>
      <c r="C382" s="48">
        <v>43509</v>
      </c>
      <c r="D382" s="22" t="s">
        <v>856</v>
      </c>
      <c r="E382" s="44" t="s">
        <v>857</v>
      </c>
      <c r="F382" s="23" t="s">
        <v>858</v>
      </c>
      <c r="G382" s="24" t="s">
        <v>859</v>
      </c>
      <c r="H382" s="23">
        <v>3010</v>
      </c>
      <c r="I382" s="25">
        <v>0.5</v>
      </c>
      <c r="J382" s="46">
        <v>63000</v>
      </c>
      <c r="K382" s="46">
        <f t="shared" si="26"/>
        <v>180000</v>
      </c>
      <c r="L382" s="47">
        <v>220000</v>
      </c>
      <c r="M382" s="47">
        <v>880</v>
      </c>
      <c r="N382" s="46">
        <f t="shared" si="27"/>
        <v>880.5</v>
      </c>
    </row>
    <row r="383" spans="1:17" x14ac:dyDescent="0.3">
      <c r="A383" s="63">
        <v>107</v>
      </c>
      <c r="C383" s="48">
        <v>43509</v>
      </c>
      <c r="D383" s="22" t="s">
        <v>860</v>
      </c>
      <c r="E383" s="44" t="s">
        <v>861</v>
      </c>
      <c r="F383" s="23" t="s">
        <v>859</v>
      </c>
      <c r="G383" s="24" t="s">
        <v>862</v>
      </c>
      <c r="H383" s="23">
        <v>2050</v>
      </c>
      <c r="I383" s="25">
        <v>0.5</v>
      </c>
      <c r="J383" s="46">
        <v>26010</v>
      </c>
      <c r="K383" s="46">
        <f t="shared" si="26"/>
        <v>74310</v>
      </c>
      <c r="L383" s="47">
        <v>123500</v>
      </c>
      <c r="M383" s="47">
        <v>494</v>
      </c>
      <c r="N383" s="46">
        <f t="shared" si="27"/>
        <v>494.5</v>
      </c>
    </row>
    <row r="384" spans="1:17" x14ac:dyDescent="0.3">
      <c r="A384" s="63">
        <v>103</v>
      </c>
      <c r="C384" s="48">
        <v>43507</v>
      </c>
      <c r="D384" s="22" t="s">
        <v>881</v>
      </c>
      <c r="E384" s="44">
        <v>2.5089999999999999</v>
      </c>
      <c r="F384" s="23" t="s">
        <v>882</v>
      </c>
      <c r="G384" s="24" t="s">
        <v>883</v>
      </c>
      <c r="H384" s="23">
        <v>1010</v>
      </c>
      <c r="I384" s="25">
        <v>0.5</v>
      </c>
      <c r="J384" s="46">
        <v>44060</v>
      </c>
      <c r="K384" s="46">
        <f t="shared" si="26"/>
        <v>125890</v>
      </c>
      <c r="L384" s="47">
        <v>155000</v>
      </c>
      <c r="M384" s="47">
        <v>620</v>
      </c>
      <c r="N384" s="46">
        <f t="shared" si="27"/>
        <v>620.5</v>
      </c>
    </row>
    <row r="385" spans="1:17" x14ac:dyDescent="0.3">
      <c r="A385" s="63" t="s">
        <v>888</v>
      </c>
      <c r="C385" s="48">
        <v>43508</v>
      </c>
      <c r="D385" s="22" t="s">
        <v>889</v>
      </c>
      <c r="E385" s="44">
        <v>0.16300000000000001</v>
      </c>
      <c r="F385" s="23" t="s">
        <v>890</v>
      </c>
      <c r="G385" s="24" t="s">
        <v>891</v>
      </c>
      <c r="H385" s="23">
        <v>1050</v>
      </c>
      <c r="I385" s="25">
        <v>0.5</v>
      </c>
      <c r="J385" s="46">
        <v>300</v>
      </c>
      <c r="K385" s="46">
        <f t="shared" si="26"/>
        <v>860</v>
      </c>
      <c r="N385" s="46">
        <f t="shared" si="27"/>
        <v>0.5</v>
      </c>
    </row>
    <row r="386" spans="1:17" x14ac:dyDescent="0.3">
      <c r="A386" s="63">
        <v>108</v>
      </c>
      <c r="C386" s="48">
        <v>43509</v>
      </c>
      <c r="D386" s="22" t="s">
        <v>892</v>
      </c>
      <c r="E386" s="44">
        <v>0.2707</v>
      </c>
      <c r="F386" s="23" t="s">
        <v>893</v>
      </c>
      <c r="G386" s="24" t="s">
        <v>894</v>
      </c>
      <c r="H386" s="23">
        <v>3010</v>
      </c>
      <c r="I386" s="25">
        <v>0.5</v>
      </c>
      <c r="J386" s="46">
        <v>49950</v>
      </c>
      <c r="K386" s="46">
        <f t="shared" si="26"/>
        <v>142710</v>
      </c>
      <c r="L386" s="47">
        <v>142000</v>
      </c>
      <c r="M386" s="47">
        <v>568</v>
      </c>
      <c r="N386" s="46">
        <f t="shared" si="27"/>
        <v>568.5</v>
      </c>
    </row>
    <row r="387" spans="1:17" s="39" customFormat="1" x14ac:dyDescent="0.3">
      <c r="A387" s="35">
        <v>107</v>
      </c>
      <c r="B387" s="36"/>
      <c r="C387" s="37">
        <v>43509</v>
      </c>
      <c r="D387" s="38" t="s">
        <v>895</v>
      </c>
      <c r="E387" s="35" t="s">
        <v>896</v>
      </c>
      <c r="F387" s="39" t="s">
        <v>897</v>
      </c>
      <c r="G387" s="40" t="s">
        <v>898</v>
      </c>
      <c r="H387" s="39">
        <v>3010</v>
      </c>
      <c r="I387" s="41">
        <v>0.5</v>
      </c>
      <c r="J387" s="41">
        <v>33940</v>
      </c>
      <c r="K387" s="41">
        <f t="shared" si="26"/>
        <v>96970</v>
      </c>
      <c r="L387" s="42">
        <v>89000</v>
      </c>
      <c r="M387" s="42">
        <v>356</v>
      </c>
      <c r="N387" s="41">
        <f t="shared" si="27"/>
        <v>356.5</v>
      </c>
      <c r="O387" s="53"/>
      <c r="P387" s="37"/>
      <c r="Q387" s="36"/>
    </row>
    <row r="388" spans="1:17" x14ac:dyDescent="0.3">
      <c r="K388" s="46"/>
      <c r="N388" s="46">
        <f>SUM(N372:N387)</f>
        <v>3363.8</v>
      </c>
      <c r="O388" s="51">
        <v>70601</v>
      </c>
    </row>
    <row r="389" spans="1:17" x14ac:dyDescent="0.3">
      <c r="K389" s="46"/>
      <c r="N389" s="46"/>
    </row>
    <row r="390" spans="1:17" x14ac:dyDescent="0.3">
      <c r="A390" s="63">
        <v>105</v>
      </c>
      <c r="C390" s="48">
        <v>43509</v>
      </c>
      <c r="D390" s="22" t="s">
        <v>903</v>
      </c>
      <c r="E390" s="44">
        <v>5</v>
      </c>
      <c r="F390" s="23" t="s">
        <v>904</v>
      </c>
      <c r="G390" s="24" t="s">
        <v>905</v>
      </c>
      <c r="H390" s="23">
        <v>1100</v>
      </c>
      <c r="I390" s="25">
        <v>0.5</v>
      </c>
      <c r="J390" s="46">
        <v>5250</v>
      </c>
      <c r="K390" s="46">
        <f t="shared" si="26"/>
        <v>15000</v>
      </c>
      <c r="L390" s="47">
        <v>355000</v>
      </c>
      <c r="M390" s="47">
        <v>1420</v>
      </c>
      <c r="N390" s="46">
        <f t="shared" si="27"/>
        <v>1420.5</v>
      </c>
    </row>
    <row r="391" spans="1:17" x14ac:dyDescent="0.3">
      <c r="A391" s="63">
        <v>109</v>
      </c>
      <c r="C391" s="48">
        <v>43510</v>
      </c>
      <c r="D391" s="22" t="s">
        <v>900</v>
      </c>
      <c r="E391" s="44" t="s">
        <v>553</v>
      </c>
      <c r="F391" s="23" t="s">
        <v>901</v>
      </c>
      <c r="G391" s="24" t="s">
        <v>902</v>
      </c>
      <c r="H391" s="23">
        <v>3010</v>
      </c>
      <c r="I391" s="25">
        <v>0.5</v>
      </c>
      <c r="J391" s="46">
        <v>21060</v>
      </c>
      <c r="K391" s="46">
        <f t="shared" si="26"/>
        <v>60170</v>
      </c>
      <c r="L391" s="47">
        <v>58500</v>
      </c>
      <c r="M391" s="47">
        <v>234</v>
      </c>
      <c r="N391" s="46">
        <f t="shared" si="27"/>
        <v>234.5</v>
      </c>
    </row>
    <row r="392" spans="1:17" x14ac:dyDescent="0.3">
      <c r="A392" s="63" t="s">
        <v>906</v>
      </c>
      <c r="C392" s="48">
        <v>43510</v>
      </c>
      <c r="D392" s="22" t="s">
        <v>907</v>
      </c>
      <c r="E392" s="44">
        <v>5.0010000000000003</v>
      </c>
      <c r="F392" s="23" t="s">
        <v>909</v>
      </c>
      <c r="G392" s="24" t="s">
        <v>910</v>
      </c>
      <c r="H392" s="23">
        <v>1070</v>
      </c>
      <c r="I392" s="25">
        <v>1</v>
      </c>
      <c r="J392" s="46">
        <v>31250</v>
      </c>
      <c r="K392" s="46">
        <f t="shared" ref="K392:K442" si="28">ROUND(J392/0.35,-1)</f>
        <v>89290</v>
      </c>
      <c r="N392" s="46">
        <f t="shared" ref="N392:N442" si="29">I392+M392</f>
        <v>1</v>
      </c>
    </row>
    <row r="393" spans="1:17" x14ac:dyDescent="0.3">
      <c r="D393" s="22" t="s">
        <v>908</v>
      </c>
      <c r="E393" s="44">
        <v>0.109</v>
      </c>
      <c r="F393" s="23" t="s">
        <v>77</v>
      </c>
      <c r="G393" s="45" t="s">
        <v>77</v>
      </c>
      <c r="K393" s="46">
        <f t="shared" si="28"/>
        <v>0</v>
      </c>
      <c r="N393" s="46">
        <f t="shared" si="29"/>
        <v>0</v>
      </c>
    </row>
    <row r="394" spans="1:17" x14ac:dyDescent="0.3">
      <c r="A394" s="63" t="s">
        <v>911</v>
      </c>
      <c r="C394" s="48">
        <v>43510</v>
      </c>
      <c r="D394" s="22" t="s">
        <v>912</v>
      </c>
      <c r="E394" s="44">
        <v>25.02</v>
      </c>
      <c r="F394" s="23" t="s">
        <v>913</v>
      </c>
      <c r="G394" s="45" t="s">
        <v>914</v>
      </c>
      <c r="H394" s="23">
        <v>1120</v>
      </c>
      <c r="I394" s="25">
        <v>0.5</v>
      </c>
      <c r="J394" s="46">
        <v>38860</v>
      </c>
      <c r="K394" s="46">
        <f t="shared" si="28"/>
        <v>111030</v>
      </c>
      <c r="N394" s="46">
        <f t="shared" si="29"/>
        <v>0.5</v>
      </c>
    </row>
    <row r="395" spans="1:17" s="39" customFormat="1" x14ac:dyDescent="0.3">
      <c r="A395" s="35">
        <v>110</v>
      </c>
      <c r="B395" s="36"/>
      <c r="C395" s="37">
        <v>43510</v>
      </c>
      <c r="D395" s="38" t="s">
        <v>915</v>
      </c>
      <c r="E395" s="35">
        <v>11.904999999999999</v>
      </c>
      <c r="F395" s="39" t="s">
        <v>913</v>
      </c>
      <c r="G395" s="40" t="s">
        <v>916</v>
      </c>
      <c r="H395" s="39">
        <v>1120</v>
      </c>
      <c r="I395" s="41">
        <v>0.5</v>
      </c>
      <c r="J395" s="41">
        <v>18490</v>
      </c>
      <c r="K395" s="41">
        <f t="shared" si="28"/>
        <v>52830</v>
      </c>
      <c r="L395" s="42">
        <v>95240</v>
      </c>
      <c r="M395" s="42">
        <v>381</v>
      </c>
      <c r="N395" s="41">
        <f t="shared" si="29"/>
        <v>381.5</v>
      </c>
      <c r="O395" s="53"/>
      <c r="P395" s="37"/>
      <c r="Q395" s="36"/>
    </row>
    <row r="396" spans="1:17" x14ac:dyDescent="0.3">
      <c r="K396" s="46"/>
      <c r="N396" s="46">
        <f>SUM(N390:N395)</f>
        <v>2038</v>
      </c>
      <c r="O396" s="51">
        <v>70617</v>
      </c>
    </row>
    <row r="397" spans="1:17" x14ac:dyDescent="0.3">
      <c r="K397" s="46"/>
      <c r="N397" s="46"/>
    </row>
    <row r="398" spans="1:17" x14ac:dyDescent="0.3">
      <c r="A398" s="63" t="s">
        <v>918</v>
      </c>
      <c r="C398" s="48">
        <v>43510</v>
      </c>
      <c r="D398" s="22" t="s">
        <v>919</v>
      </c>
      <c r="E398" s="44" t="s">
        <v>462</v>
      </c>
      <c r="F398" s="23" t="s">
        <v>927</v>
      </c>
      <c r="G398" s="24" t="s">
        <v>928</v>
      </c>
      <c r="H398" s="23">
        <v>1140</v>
      </c>
      <c r="I398" s="25">
        <v>3.5</v>
      </c>
      <c r="J398" s="46">
        <v>52390</v>
      </c>
      <c r="K398" s="46">
        <f t="shared" si="28"/>
        <v>149690</v>
      </c>
      <c r="N398" s="46">
        <f t="shared" si="29"/>
        <v>3.5</v>
      </c>
    </row>
    <row r="399" spans="1:17" x14ac:dyDescent="0.3">
      <c r="D399" s="22" t="s">
        <v>921</v>
      </c>
      <c r="E399" s="44" t="s">
        <v>920</v>
      </c>
      <c r="F399" s="23" t="s">
        <v>77</v>
      </c>
      <c r="G399" s="24" t="s">
        <v>77</v>
      </c>
      <c r="H399" s="45">
        <v>1140</v>
      </c>
      <c r="K399" s="46">
        <f t="shared" si="28"/>
        <v>0</v>
      </c>
      <c r="N399" s="46">
        <f t="shared" si="29"/>
        <v>0</v>
      </c>
    </row>
    <row r="400" spans="1:17" x14ac:dyDescent="0.3">
      <c r="D400" s="22" t="s">
        <v>922</v>
      </c>
      <c r="E400" s="44" t="s">
        <v>462</v>
      </c>
      <c r="F400" s="23" t="s">
        <v>77</v>
      </c>
      <c r="G400" s="24" t="s">
        <v>77</v>
      </c>
      <c r="H400" s="45">
        <v>1140</v>
      </c>
      <c r="K400" s="46">
        <f t="shared" si="28"/>
        <v>0</v>
      </c>
      <c r="N400" s="46">
        <f t="shared" si="29"/>
        <v>0</v>
      </c>
    </row>
    <row r="401" spans="1:17" x14ac:dyDescent="0.3">
      <c r="D401" s="22" t="s">
        <v>923</v>
      </c>
      <c r="E401" s="44">
        <v>1.302</v>
      </c>
      <c r="F401" s="23" t="s">
        <v>77</v>
      </c>
      <c r="G401" s="24" t="s">
        <v>77</v>
      </c>
      <c r="H401" s="45">
        <v>1140</v>
      </c>
      <c r="K401" s="46">
        <f t="shared" si="28"/>
        <v>0</v>
      </c>
      <c r="N401" s="46">
        <f t="shared" si="29"/>
        <v>0</v>
      </c>
    </row>
    <row r="402" spans="1:17" x14ac:dyDescent="0.3">
      <c r="D402" s="22" t="s">
        <v>924</v>
      </c>
      <c r="E402" s="44" t="s">
        <v>462</v>
      </c>
      <c r="F402" s="23" t="s">
        <v>77</v>
      </c>
      <c r="G402" s="24" t="s">
        <v>77</v>
      </c>
      <c r="H402" s="45">
        <v>1140</v>
      </c>
      <c r="K402" s="46">
        <f t="shared" si="28"/>
        <v>0</v>
      </c>
      <c r="N402" s="46">
        <f t="shared" si="29"/>
        <v>0</v>
      </c>
    </row>
    <row r="403" spans="1:17" x14ac:dyDescent="0.3">
      <c r="D403" s="22" t="s">
        <v>925</v>
      </c>
      <c r="E403" s="44" t="s">
        <v>920</v>
      </c>
      <c r="F403" s="23" t="s">
        <v>77</v>
      </c>
      <c r="G403" s="24" t="s">
        <v>77</v>
      </c>
      <c r="H403" s="45">
        <v>1140</v>
      </c>
      <c r="K403" s="46">
        <f t="shared" si="28"/>
        <v>0</v>
      </c>
      <c r="N403" s="46">
        <f t="shared" si="29"/>
        <v>0</v>
      </c>
    </row>
    <row r="404" spans="1:17" x14ac:dyDescent="0.3">
      <c r="D404" s="22" t="s">
        <v>926</v>
      </c>
      <c r="E404" s="44" t="s">
        <v>462</v>
      </c>
      <c r="F404" s="23" t="s">
        <v>77</v>
      </c>
      <c r="G404" s="24" t="s">
        <v>77</v>
      </c>
      <c r="H404" s="45">
        <v>1140</v>
      </c>
      <c r="K404" s="46">
        <f t="shared" si="28"/>
        <v>0</v>
      </c>
      <c r="N404" s="46">
        <f t="shared" si="29"/>
        <v>0</v>
      </c>
    </row>
    <row r="405" spans="1:17" x14ac:dyDescent="0.3">
      <c r="A405" s="63">
        <v>111</v>
      </c>
      <c r="C405" s="48">
        <v>43510</v>
      </c>
      <c r="D405" s="22" t="s">
        <v>929</v>
      </c>
      <c r="E405" s="44">
        <v>0.28000000000000003</v>
      </c>
      <c r="F405" s="23" t="s">
        <v>930</v>
      </c>
      <c r="G405" s="24" t="s">
        <v>931</v>
      </c>
      <c r="H405" s="23">
        <v>3010</v>
      </c>
      <c r="I405" s="25">
        <v>0.5</v>
      </c>
      <c r="J405" s="46">
        <v>59410</v>
      </c>
      <c r="K405" s="46">
        <f t="shared" si="28"/>
        <v>169740</v>
      </c>
      <c r="L405" s="47">
        <v>170000</v>
      </c>
      <c r="M405" s="47">
        <v>680</v>
      </c>
      <c r="N405" s="46">
        <f t="shared" si="29"/>
        <v>680.5</v>
      </c>
    </row>
    <row r="406" spans="1:17" x14ac:dyDescent="0.3">
      <c r="A406" s="63">
        <v>112</v>
      </c>
      <c r="C406" s="48">
        <v>43510</v>
      </c>
      <c r="D406" s="22" t="s">
        <v>932</v>
      </c>
      <c r="E406" s="44">
        <v>7.0090000000000003</v>
      </c>
      <c r="F406" s="23" t="s">
        <v>933</v>
      </c>
      <c r="G406" s="24" t="s">
        <v>934</v>
      </c>
      <c r="H406" s="23">
        <v>1110</v>
      </c>
      <c r="I406" s="25">
        <v>0.5</v>
      </c>
      <c r="J406" s="46">
        <v>13130</v>
      </c>
      <c r="K406" s="46">
        <f t="shared" si="28"/>
        <v>37510</v>
      </c>
      <c r="L406" s="47">
        <v>55000</v>
      </c>
      <c r="M406" s="47">
        <v>220</v>
      </c>
      <c r="N406" s="46">
        <f t="shared" si="29"/>
        <v>220.5</v>
      </c>
    </row>
    <row r="407" spans="1:17" x14ac:dyDescent="0.3">
      <c r="A407" s="63" t="s">
        <v>935</v>
      </c>
      <c r="C407" s="48">
        <v>43511</v>
      </c>
      <c r="D407" s="22" t="s">
        <v>488</v>
      </c>
      <c r="E407" s="44">
        <v>1.3223</v>
      </c>
      <c r="F407" s="23" t="s">
        <v>489</v>
      </c>
      <c r="G407" s="24" t="s">
        <v>936</v>
      </c>
      <c r="H407" s="23">
        <v>1170</v>
      </c>
      <c r="I407" s="25">
        <v>0.5</v>
      </c>
      <c r="J407" s="46">
        <v>16810</v>
      </c>
      <c r="K407" s="46">
        <f t="shared" si="28"/>
        <v>48030</v>
      </c>
      <c r="N407" s="46">
        <f t="shared" si="29"/>
        <v>0.5</v>
      </c>
    </row>
    <row r="408" spans="1:17" s="39" customFormat="1" x14ac:dyDescent="0.3">
      <c r="A408" s="35" t="s">
        <v>937</v>
      </c>
      <c r="B408" s="36"/>
      <c r="C408" s="37">
        <v>43511</v>
      </c>
      <c r="D408" s="38" t="s">
        <v>938</v>
      </c>
      <c r="E408" s="35">
        <v>0.317</v>
      </c>
      <c r="F408" s="39" t="s">
        <v>939</v>
      </c>
      <c r="G408" s="39" t="s">
        <v>940</v>
      </c>
      <c r="H408" s="39">
        <v>1140</v>
      </c>
      <c r="I408" s="41">
        <v>0.5</v>
      </c>
      <c r="J408" s="41">
        <v>20200</v>
      </c>
      <c r="K408" s="41">
        <f t="shared" si="28"/>
        <v>57710</v>
      </c>
      <c r="L408" s="42"/>
      <c r="M408" s="42"/>
      <c r="N408" s="41">
        <f t="shared" si="29"/>
        <v>0.5</v>
      </c>
      <c r="O408" s="53"/>
      <c r="P408" s="37"/>
      <c r="Q408" s="36"/>
    </row>
    <row r="409" spans="1:17" x14ac:dyDescent="0.3">
      <c r="K409" s="46"/>
      <c r="N409" s="46">
        <f>SUM(N398:N408)</f>
        <v>905.5</v>
      </c>
      <c r="O409" s="51">
        <v>70647</v>
      </c>
    </row>
    <row r="410" spans="1:17" x14ac:dyDescent="0.3">
      <c r="K410" s="46"/>
      <c r="N410" s="46"/>
    </row>
    <row r="411" spans="1:17" x14ac:dyDescent="0.3">
      <c r="A411" s="63" t="s">
        <v>899</v>
      </c>
      <c r="C411" s="48">
        <v>43511</v>
      </c>
      <c r="D411" s="43" t="s">
        <v>947</v>
      </c>
      <c r="E411" s="44" t="s">
        <v>948</v>
      </c>
      <c r="F411" s="45" t="s">
        <v>949</v>
      </c>
      <c r="G411" s="24" t="s">
        <v>950</v>
      </c>
      <c r="H411" s="45">
        <v>1190</v>
      </c>
      <c r="I411" s="46">
        <v>0.5</v>
      </c>
      <c r="J411" s="46">
        <v>21380</v>
      </c>
      <c r="K411" s="46">
        <f>ROUND(J411/0.35,-1)</f>
        <v>61090</v>
      </c>
      <c r="N411" s="46">
        <f>I411+M411</f>
        <v>0.5</v>
      </c>
    </row>
    <row r="412" spans="1:17" s="45" customFormat="1" x14ac:dyDescent="0.3">
      <c r="A412" s="63" t="s">
        <v>917</v>
      </c>
      <c r="B412" s="21"/>
      <c r="C412" s="48">
        <v>43509</v>
      </c>
      <c r="D412" s="43" t="s">
        <v>652</v>
      </c>
      <c r="E412" s="44">
        <v>1.6372</v>
      </c>
      <c r="F412" s="45" t="s">
        <v>941</v>
      </c>
      <c r="G412" s="24" t="s">
        <v>942</v>
      </c>
      <c r="H412" s="45">
        <v>1090</v>
      </c>
      <c r="I412" s="46">
        <v>1.5</v>
      </c>
      <c r="J412" s="46">
        <v>63920</v>
      </c>
      <c r="K412" s="46">
        <f>ROUND(J412/0.35,-1)</f>
        <v>182630</v>
      </c>
      <c r="L412" s="47"/>
      <c r="M412" s="47"/>
      <c r="N412" s="46">
        <f>I412+M412</f>
        <v>1.5</v>
      </c>
      <c r="O412" s="51"/>
      <c r="P412" s="68"/>
      <c r="Q412" s="21"/>
    </row>
    <row r="413" spans="1:17" x14ac:dyDescent="0.3">
      <c r="D413" s="43" t="s">
        <v>653</v>
      </c>
      <c r="E413" s="44">
        <v>1.038</v>
      </c>
      <c r="F413" s="45" t="s">
        <v>77</v>
      </c>
      <c r="G413" s="24" t="s">
        <v>77</v>
      </c>
      <c r="H413" s="45"/>
      <c r="I413" s="46"/>
      <c r="K413" s="46">
        <f t="shared" si="28"/>
        <v>0</v>
      </c>
      <c r="N413" s="46">
        <f t="shared" si="29"/>
        <v>0</v>
      </c>
    </row>
    <row r="414" spans="1:17" x14ac:dyDescent="0.3">
      <c r="D414" s="43" t="s">
        <v>654</v>
      </c>
      <c r="E414" s="44">
        <v>3.0908000000000002</v>
      </c>
      <c r="F414" s="45" t="s">
        <v>77</v>
      </c>
      <c r="G414" s="24" t="s">
        <v>77</v>
      </c>
      <c r="H414" s="45"/>
      <c r="I414" s="46"/>
      <c r="K414" s="46">
        <f t="shared" si="28"/>
        <v>0</v>
      </c>
      <c r="N414" s="46">
        <f t="shared" si="29"/>
        <v>0</v>
      </c>
    </row>
    <row r="415" spans="1:17" x14ac:dyDescent="0.3">
      <c r="A415" s="63">
        <v>113</v>
      </c>
      <c r="C415" s="48">
        <v>43511</v>
      </c>
      <c r="D415" s="22" t="s">
        <v>943</v>
      </c>
      <c r="E415" s="44">
        <v>0.65500000000000003</v>
      </c>
      <c r="F415" s="23" t="s">
        <v>945</v>
      </c>
      <c r="G415" s="24" t="s">
        <v>946</v>
      </c>
      <c r="H415" s="23">
        <v>1220</v>
      </c>
      <c r="I415" s="25">
        <v>1</v>
      </c>
      <c r="J415" s="46">
        <v>25340</v>
      </c>
      <c r="K415" s="46">
        <f t="shared" si="28"/>
        <v>72400</v>
      </c>
      <c r="L415" s="47">
        <v>40000</v>
      </c>
      <c r="M415" s="47">
        <v>160</v>
      </c>
      <c r="N415" s="46">
        <f t="shared" si="29"/>
        <v>161</v>
      </c>
    </row>
    <row r="416" spans="1:17" x14ac:dyDescent="0.3">
      <c r="D416" s="22" t="s">
        <v>944</v>
      </c>
      <c r="E416" s="44">
        <v>4.6660000000000004</v>
      </c>
      <c r="F416" s="45" t="s">
        <v>77</v>
      </c>
      <c r="G416" s="24" t="s">
        <v>77</v>
      </c>
      <c r="K416" s="46">
        <f t="shared" si="28"/>
        <v>0</v>
      </c>
      <c r="N416" s="46">
        <f t="shared" si="29"/>
        <v>0</v>
      </c>
    </row>
    <row r="417" spans="1:17" x14ac:dyDescent="0.3">
      <c r="A417" s="63">
        <v>114</v>
      </c>
      <c r="C417" s="48">
        <v>43511</v>
      </c>
      <c r="D417" s="22" t="s">
        <v>951</v>
      </c>
      <c r="E417" s="44">
        <v>34.1</v>
      </c>
      <c r="F417" s="23" t="s">
        <v>952</v>
      </c>
      <c r="G417" s="24" t="s">
        <v>953</v>
      </c>
      <c r="H417" s="23">
        <v>1150</v>
      </c>
      <c r="I417" s="25">
        <v>0.5</v>
      </c>
      <c r="J417" s="46">
        <v>44270</v>
      </c>
      <c r="K417" s="46">
        <f t="shared" si="28"/>
        <v>126490</v>
      </c>
      <c r="L417" s="47">
        <v>169000</v>
      </c>
      <c r="M417" s="47">
        <v>676</v>
      </c>
      <c r="N417" s="46">
        <f t="shared" si="29"/>
        <v>676.5</v>
      </c>
    </row>
    <row r="418" spans="1:17" x14ac:dyDescent="0.3">
      <c r="A418" s="63">
        <v>115</v>
      </c>
      <c r="C418" s="48">
        <v>43511</v>
      </c>
      <c r="D418" s="22" t="s">
        <v>178</v>
      </c>
      <c r="E418" s="44" t="s">
        <v>179</v>
      </c>
      <c r="F418" s="23" t="s">
        <v>954</v>
      </c>
      <c r="G418" s="24" t="s">
        <v>959</v>
      </c>
      <c r="H418" s="23">
        <v>3010</v>
      </c>
      <c r="I418" s="25">
        <v>0.5</v>
      </c>
      <c r="J418" s="46">
        <v>17850</v>
      </c>
      <c r="K418" s="46">
        <f t="shared" si="28"/>
        <v>51000</v>
      </c>
      <c r="L418" s="47">
        <v>7200</v>
      </c>
      <c r="M418" s="47">
        <v>28.8</v>
      </c>
      <c r="N418" s="46">
        <f t="shared" si="29"/>
        <v>29.3</v>
      </c>
    </row>
    <row r="419" spans="1:17" x14ac:dyDescent="0.3">
      <c r="A419" s="63">
        <v>116</v>
      </c>
      <c r="C419" s="48">
        <v>43511</v>
      </c>
      <c r="D419" s="22" t="s">
        <v>955</v>
      </c>
      <c r="E419" s="44">
        <v>0.31</v>
      </c>
      <c r="F419" s="23" t="s">
        <v>957</v>
      </c>
      <c r="G419" s="24" t="s">
        <v>958</v>
      </c>
      <c r="H419" s="23">
        <v>1070</v>
      </c>
      <c r="I419" s="25">
        <v>1</v>
      </c>
      <c r="J419" s="46">
        <v>24670</v>
      </c>
      <c r="K419" s="46">
        <f t="shared" si="28"/>
        <v>70490</v>
      </c>
      <c r="L419" s="47">
        <v>30000</v>
      </c>
      <c r="M419" s="47">
        <v>120</v>
      </c>
      <c r="N419" s="46">
        <f t="shared" si="29"/>
        <v>121</v>
      </c>
    </row>
    <row r="420" spans="1:17" x14ac:dyDescent="0.3">
      <c r="D420" s="22" t="s">
        <v>956</v>
      </c>
      <c r="E420" s="44">
        <v>8.3999999999999995E-3</v>
      </c>
      <c r="F420" s="23" t="s">
        <v>77</v>
      </c>
      <c r="G420" s="24" t="s">
        <v>77</v>
      </c>
      <c r="K420" s="46">
        <f t="shared" si="28"/>
        <v>0</v>
      </c>
      <c r="N420" s="46">
        <f t="shared" si="29"/>
        <v>0</v>
      </c>
    </row>
    <row r="421" spans="1:17" s="39" customFormat="1" x14ac:dyDescent="0.3">
      <c r="A421" s="35" t="s">
        <v>960</v>
      </c>
      <c r="B421" s="36"/>
      <c r="C421" s="37">
        <v>43511</v>
      </c>
      <c r="D421" s="38" t="s">
        <v>961</v>
      </c>
      <c r="E421" s="35" t="s">
        <v>462</v>
      </c>
      <c r="F421" s="39" t="s">
        <v>962</v>
      </c>
      <c r="G421" s="40" t="s">
        <v>963</v>
      </c>
      <c r="H421" s="39">
        <v>2040</v>
      </c>
      <c r="I421" s="41">
        <v>0.5</v>
      </c>
      <c r="J421" s="41">
        <v>1910</v>
      </c>
      <c r="K421" s="41">
        <f t="shared" si="28"/>
        <v>5460</v>
      </c>
      <c r="L421" s="42"/>
      <c r="M421" s="42"/>
      <c r="N421" s="41">
        <f t="shared" si="29"/>
        <v>0.5</v>
      </c>
      <c r="O421" s="53"/>
      <c r="P421" s="37"/>
      <c r="Q421" s="36"/>
    </row>
    <row r="422" spans="1:17" x14ac:dyDescent="0.3">
      <c r="K422" s="46"/>
      <c r="N422" s="46">
        <f>SUM(N411:N421)</f>
        <v>990.3</v>
      </c>
      <c r="O422" s="51">
        <v>70659</v>
      </c>
    </row>
    <row r="423" spans="1:17" x14ac:dyDescent="0.3">
      <c r="K423" s="46"/>
      <c r="N423" s="46"/>
    </row>
    <row r="424" spans="1:17" x14ac:dyDescent="0.3">
      <c r="A424" s="63">
        <v>117</v>
      </c>
      <c r="C424" s="48">
        <v>43515</v>
      </c>
      <c r="D424" s="22" t="s">
        <v>964</v>
      </c>
      <c r="E424" s="44">
        <v>2.46</v>
      </c>
      <c r="F424" s="23" t="s">
        <v>966</v>
      </c>
      <c r="G424" s="24" t="s">
        <v>967</v>
      </c>
      <c r="H424" s="23">
        <v>1080</v>
      </c>
      <c r="I424" s="25">
        <v>1</v>
      </c>
      <c r="J424" s="46">
        <v>59550</v>
      </c>
      <c r="K424" s="46">
        <f t="shared" si="28"/>
        <v>170140</v>
      </c>
      <c r="L424" s="47">
        <v>225000</v>
      </c>
      <c r="M424" s="47">
        <v>900</v>
      </c>
      <c r="N424" s="46">
        <f t="shared" si="29"/>
        <v>901</v>
      </c>
    </row>
    <row r="425" spans="1:17" x14ac:dyDescent="0.3">
      <c r="D425" s="22" t="s">
        <v>965</v>
      </c>
      <c r="E425" s="44">
        <v>2.4180000000000001</v>
      </c>
      <c r="F425" s="23" t="s">
        <v>77</v>
      </c>
      <c r="G425" s="45" t="s">
        <v>77</v>
      </c>
      <c r="K425" s="46">
        <f t="shared" si="28"/>
        <v>0</v>
      </c>
      <c r="N425" s="46">
        <f t="shared" si="29"/>
        <v>0</v>
      </c>
    </row>
    <row r="426" spans="1:17" x14ac:dyDescent="0.3">
      <c r="A426" s="63" t="s">
        <v>968</v>
      </c>
      <c r="C426" s="48">
        <v>43515</v>
      </c>
      <c r="D426" s="22" t="s">
        <v>969</v>
      </c>
      <c r="E426" s="44">
        <v>9.9860000000000007</v>
      </c>
      <c r="F426" s="23" t="s">
        <v>970</v>
      </c>
      <c r="G426" s="45" t="s">
        <v>971</v>
      </c>
      <c r="H426" s="23">
        <v>1100</v>
      </c>
      <c r="I426" s="25">
        <v>0.5</v>
      </c>
      <c r="J426" s="46">
        <v>52390</v>
      </c>
      <c r="K426" s="46">
        <f t="shared" si="28"/>
        <v>149690</v>
      </c>
      <c r="N426" s="46">
        <f t="shared" si="29"/>
        <v>0.5</v>
      </c>
    </row>
    <row r="427" spans="1:17" s="39" customFormat="1" x14ac:dyDescent="0.3">
      <c r="A427" s="35">
        <v>118</v>
      </c>
      <c r="B427" s="36"/>
      <c r="C427" s="37">
        <v>43515</v>
      </c>
      <c r="D427" s="38" t="s">
        <v>594</v>
      </c>
      <c r="E427" s="35" t="s">
        <v>972</v>
      </c>
      <c r="F427" s="39" t="s">
        <v>596</v>
      </c>
      <c r="G427" s="40" t="s">
        <v>973</v>
      </c>
      <c r="H427" s="39">
        <v>3010</v>
      </c>
      <c r="I427" s="41">
        <v>0.5</v>
      </c>
      <c r="J427" s="41">
        <v>10680</v>
      </c>
      <c r="K427" s="41">
        <f t="shared" si="28"/>
        <v>30510</v>
      </c>
      <c r="L427" s="42">
        <v>22500</v>
      </c>
      <c r="M427" s="42">
        <v>90</v>
      </c>
      <c r="N427" s="41">
        <f t="shared" si="29"/>
        <v>90.5</v>
      </c>
      <c r="O427" s="53"/>
      <c r="P427" s="37"/>
      <c r="Q427" s="36"/>
    </row>
    <row r="428" spans="1:17" x14ac:dyDescent="0.3">
      <c r="K428" s="46"/>
      <c r="N428" s="46">
        <f>SUM(N424:N427)</f>
        <v>992</v>
      </c>
      <c r="O428" s="51">
        <v>70683</v>
      </c>
    </row>
    <row r="429" spans="1:17" x14ac:dyDescent="0.3">
      <c r="K429" s="46"/>
      <c r="N429" s="46"/>
    </row>
    <row r="430" spans="1:17" x14ac:dyDescent="0.3">
      <c r="A430" s="63">
        <v>119</v>
      </c>
      <c r="C430" s="48">
        <v>43516</v>
      </c>
      <c r="D430" s="22" t="s">
        <v>974</v>
      </c>
      <c r="E430" s="44">
        <v>0.46</v>
      </c>
      <c r="F430" s="23" t="s">
        <v>975</v>
      </c>
      <c r="G430" s="24" t="s">
        <v>976</v>
      </c>
      <c r="H430" s="23">
        <v>1060</v>
      </c>
      <c r="I430" s="25">
        <v>0.5</v>
      </c>
      <c r="J430" s="46">
        <v>30590</v>
      </c>
      <c r="K430" s="46">
        <f t="shared" si="28"/>
        <v>87400</v>
      </c>
      <c r="L430" s="47">
        <v>61000</v>
      </c>
      <c r="M430" s="47">
        <v>244</v>
      </c>
      <c r="N430" s="46">
        <f t="shared" si="29"/>
        <v>244.5</v>
      </c>
    </row>
    <row r="431" spans="1:17" x14ac:dyDescent="0.3">
      <c r="A431" s="63" t="s">
        <v>977</v>
      </c>
      <c r="C431" s="48">
        <v>43516</v>
      </c>
      <c r="D431" s="22" t="s">
        <v>978</v>
      </c>
      <c r="E431" s="44">
        <v>0.3</v>
      </c>
      <c r="F431" s="23" t="s">
        <v>979</v>
      </c>
      <c r="G431" s="24" t="s">
        <v>980</v>
      </c>
      <c r="H431" s="23">
        <v>3010</v>
      </c>
      <c r="I431" s="25">
        <v>0.5</v>
      </c>
      <c r="J431" s="46">
        <v>32980</v>
      </c>
      <c r="K431" s="46">
        <f t="shared" si="28"/>
        <v>94230</v>
      </c>
      <c r="N431" s="46">
        <f t="shared" si="29"/>
        <v>0.5</v>
      </c>
    </row>
    <row r="432" spans="1:17" x14ac:dyDescent="0.3">
      <c r="A432" s="63" t="s">
        <v>981</v>
      </c>
      <c r="C432" s="48">
        <v>43516</v>
      </c>
      <c r="D432" s="22" t="s">
        <v>982</v>
      </c>
      <c r="E432" s="44">
        <v>0.34</v>
      </c>
      <c r="F432" s="23" t="s">
        <v>983</v>
      </c>
      <c r="G432" s="24" t="s">
        <v>984</v>
      </c>
      <c r="H432" s="23">
        <v>1070</v>
      </c>
      <c r="I432" s="25">
        <v>0.5</v>
      </c>
      <c r="J432" s="46">
        <v>44100</v>
      </c>
      <c r="K432" s="46">
        <f t="shared" si="28"/>
        <v>126000</v>
      </c>
      <c r="N432" s="46">
        <f t="shared" si="29"/>
        <v>0.5</v>
      </c>
    </row>
    <row r="433" spans="1:17" x14ac:dyDescent="0.3">
      <c r="A433" s="63" t="s">
        <v>985</v>
      </c>
      <c r="C433" s="48">
        <v>43516</v>
      </c>
      <c r="D433" s="22" t="s">
        <v>986</v>
      </c>
      <c r="E433" s="44">
        <v>0.3115</v>
      </c>
      <c r="F433" s="23" t="s">
        <v>987</v>
      </c>
      <c r="G433" s="24" t="s">
        <v>988</v>
      </c>
      <c r="H433" s="23">
        <v>3010</v>
      </c>
      <c r="I433" s="25">
        <v>0.5</v>
      </c>
      <c r="J433" s="46">
        <v>26570</v>
      </c>
      <c r="K433" s="46">
        <f t="shared" si="28"/>
        <v>75910</v>
      </c>
      <c r="N433" s="46">
        <f t="shared" si="29"/>
        <v>0.5</v>
      </c>
    </row>
    <row r="434" spans="1:17" x14ac:dyDescent="0.3">
      <c r="A434" s="63">
        <v>120</v>
      </c>
      <c r="C434" s="48">
        <v>43516</v>
      </c>
      <c r="D434" s="22" t="s">
        <v>989</v>
      </c>
      <c r="E434" s="44">
        <v>0.67700000000000005</v>
      </c>
      <c r="F434" s="23" t="s">
        <v>991</v>
      </c>
      <c r="G434" s="24" t="s">
        <v>992</v>
      </c>
      <c r="H434" s="23">
        <v>3010</v>
      </c>
      <c r="I434" s="25">
        <v>1</v>
      </c>
      <c r="J434" s="46">
        <v>55780</v>
      </c>
      <c r="K434" s="46">
        <f t="shared" si="28"/>
        <v>159370</v>
      </c>
      <c r="L434" s="47">
        <v>162000</v>
      </c>
      <c r="M434" s="47">
        <v>648</v>
      </c>
      <c r="N434" s="46">
        <f t="shared" si="29"/>
        <v>649</v>
      </c>
    </row>
    <row r="435" spans="1:17" x14ac:dyDescent="0.3">
      <c r="D435" s="22" t="s">
        <v>990</v>
      </c>
      <c r="E435" s="44">
        <v>1.5329999999999999</v>
      </c>
      <c r="F435" s="23" t="s">
        <v>77</v>
      </c>
      <c r="G435" s="45" t="s">
        <v>77</v>
      </c>
      <c r="K435" s="46">
        <f t="shared" si="28"/>
        <v>0</v>
      </c>
      <c r="N435" s="46">
        <f t="shared" si="29"/>
        <v>0</v>
      </c>
    </row>
    <row r="436" spans="1:17" x14ac:dyDescent="0.3">
      <c r="A436" s="63">
        <v>121</v>
      </c>
      <c r="C436" s="48">
        <v>43516</v>
      </c>
      <c r="D436" s="22" t="s">
        <v>993</v>
      </c>
      <c r="E436" s="44">
        <v>0.19739999999999999</v>
      </c>
      <c r="F436" s="23" t="s">
        <v>994</v>
      </c>
      <c r="G436" s="24" t="s">
        <v>995</v>
      </c>
      <c r="H436" s="23">
        <v>3010</v>
      </c>
      <c r="I436" s="25">
        <v>0.5</v>
      </c>
      <c r="J436" s="46">
        <v>20560</v>
      </c>
      <c r="K436" s="46">
        <f t="shared" si="28"/>
        <v>58740</v>
      </c>
      <c r="L436" s="47">
        <v>35000</v>
      </c>
      <c r="M436" s="47">
        <v>140</v>
      </c>
      <c r="N436" s="46">
        <f t="shared" si="29"/>
        <v>140.5</v>
      </c>
    </row>
    <row r="437" spans="1:17" x14ac:dyDescent="0.3">
      <c r="A437" s="63">
        <v>126</v>
      </c>
      <c r="C437" s="48">
        <v>43516</v>
      </c>
      <c r="D437" s="22" t="s">
        <v>999</v>
      </c>
      <c r="E437" s="44">
        <v>5.4969999999999999</v>
      </c>
      <c r="F437" s="23" t="s">
        <v>1001</v>
      </c>
      <c r="G437" s="24" t="s">
        <v>1002</v>
      </c>
      <c r="H437" s="23">
        <v>1070</v>
      </c>
      <c r="I437" s="25">
        <v>1</v>
      </c>
      <c r="J437" s="46">
        <f>35230+6480</f>
        <v>41710</v>
      </c>
      <c r="K437" s="46">
        <f t="shared" si="28"/>
        <v>119170</v>
      </c>
      <c r="L437" s="47">
        <v>135000</v>
      </c>
      <c r="M437" s="47">
        <v>540</v>
      </c>
      <c r="N437" s="46">
        <f t="shared" si="29"/>
        <v>541</v>
      </c>
    </row>
    <row r="438" spans="1:17" x14ac:dyDescent="0.3">
      <c r="D438" s="22" t="s">
        <v>1000</v>
      </c>
      <c r="E438" s="44">
        <v>4.5030000000000001</v>
      </c>
      <c r="F438" s="23" t="s">
        <v>77</v>
      </c>
      <c r="G438" s="24" t="s">
        <v>77</v>
      </c>
      <c r="H438" s="23">
        <v>1070</v>
      </c>
      <c r="K438" s="46">
        <f t="shared" si="28"/>
        <v>0</v>
      </c>
      <c r="N438" s="46">
        <f t="shared" si="29"/>
        <v>0</v>
      </c>
    </row>
    <row r="439" spans="1:17" x14ac:dyDescent="0.3">
      <c r="A439" s="63">
        <v>127</v>
      </c>
      <c r="C439" s="48">
        <v>43516</v>
      </c>
      <c r="D439" s="22" t="s">
        <v>1003</v>
      </c>
      <c r="E439" s="44">
        <v>43.176000000000002</v>
      </c>
      <c r="F439" s="23" t="s">
        <v>1005</v>
      </c>
      <c r="G439" s="24" t="s">
        <v>1006</v>
      </c>
      <c r="H439" s="23">
        <v>1070</v>
      </c>
      <c r="I439" s="25">
        <v>1</v>
      </c>
      <c r="J439" s="46">
        <v>181450</v>
      </c>
      <c r="K439" s="46">
        <f t="shared" si="28"/>
        <v>518430</v>
      </c>
      <c r="L439" s="47">
        <v>440000</v>
      </c>
      <c r="M439" s="47">
        <v>1760</v>
      </c>
      <c r="N439" s="46">
        <f t="shared" si="29"/>
        <v>1761</v>
      </c>
    </row>
    <row r="440" spans="1:17" x14ac:dyDescent="0.3">
      <c r="D440" s="22" t="s">
        <v>1004</v>
      </c>
      <c r="E440" s="44">
        <v>85.278000000000006</v>
      </c>
      <c r="F440" s="23" t="s">
        <v>77</v>
      </c>
      <c r="G440" s="24" t="s">
        <v>77</v>
      </c>
      <c r="H440" s="23">
        <v>1030</v>
      </c>
      <c r="K440" s="46">
        <f t="shared" si="28"/>
        <v>0</v>
      </c>
      <c r="N440" s="46">
        <f t="shared" si="29"/>
        <v>0</v>
      </c>
    </row>
    <row r="441" spans="1:17" x14ac:dyDescent="0.3">
      <c r="A441" s="63" t="s">
        <v>1007</v>
      </c>
      <c r="C441" s="48">
        <v>43517</v>
      </c>
      <c r="D441" s="22" t="s">
        <v>1008</v>
      </c>
      <c r="E441" s="44">
        <v>0.5655</v>
      </c>
      <c r="F441" s="23" t="s">
        <v>1009</v>
      </c>
      <c r="G441" s="24" t="s">
        <v>1010</v>
      </c>
      <c r="H441" s="23">
        <v>3010</v>
      </c>
      <c r="I441" s="25">
        <v>0.5</v>
      </c>
      <c r="J441" s="46">
        <v>65130</v>
      </c>
      <c r="K441" s="46">
        <v>186090</v>
      </c>
      <c r="N441" s="46">
        <v>0.5</v>
      </c>
    </row>
    <row r="442" spans="1:17" s="39" customFormat="1" x14ac:dyDescent="0.3">
      <c r="A442" s="35">
        <v>128</v>
      </c>
      <c r="B442" s="36"/>
      <c r="C442" s="37">
        <v>43517</v>
      </c>
      <c r="D442" s="38" t="s">
        <v>1011</v>
      </c>
      <c r="E442" s="35">
        <v>19.219000000000001</v>
      </c>
      <c r="F442" s="39" t="s">
        <v>1012</v>
      </c>
      <c r="G442" s="40" t="s">
        <v>1013</v>
      </c>
      <c r="H442" s="39">
        <v>1100</v>
      </c>
      <c r="I442" s="41">
        <v>0.5</v>
      </c>
      <c r="J442" s="41">
        <v>56720</v>
      </c>
      <c r="K442" s="41">
        <f t="shared" si="28"/>
        <v>162060</v>
      </c>
      <c r="L442" s="42">
        <v>267500</v>
      </c>
      <c r="M442" s="42">
        <v>1070</v>
      </c>
      <c r="N442" s="41">
        <f t="shared" si="29"/>
        <v>1070.5</v>
      </c>
      <c r="O442" s="53"/>
      <c r="P442" s="37"/>
      <c r="Q442" s="36"/>
    </row>
    <row r="443" spans="1:17" x14ac:dyDescent="0.3">
      <c r="K443" s="46"/>
      <c r="N443" s="46">
        <f>SUM(N430:N442)</f>
        <v>4408.5</v>
      </c>
      <c r="O443" s="51">
        <v>70711</v>
      </c>
    </row>
    <row r="444" spans="1:17" x14ac:dyDescent="0.3">
      <c r="K444" s="46"/>
      <c r="N444" s="46"/>
    </row>
    <row r="445" spans="1:17" x14ac:dyDescent="0.3">
      <c r="A445" s="63">
        <v>130</v>
      </c>
      <c r="C445" s="48">
        <v>43517</v>
      </c>
      <c r="D445" s="22" t="s">
        <v>1014</v>
      </c>
      <c r="E445" s="44">
        <v>5.3</v>
      </c>
      <c r="F445" s="23" t="s">
        <v>1015</v>
      </c>
      <c r="G445" s="24" t="s">
        <v>1016</v>
      </c>
      <c r="H445" s="23">
        <v>1120</v>
      </c>
      <c r="I445" s="25">
        <v>0.5</v>
      </c>
      <c r="K445" s="46">
        <f t="shared" ref="K445:K504" si="30">ROUND(J445/0.35,-1)</f>
        <v>0</v>
      </c>
      <c r="L445" s="47">
        <v>72345</v>
      </c>
      <c r="M445" s="47">
        <v>289.60000000000002</v>
      </c>
      <c r="N445" s="46">
        <f t="shared" ref="N445:N504" si="31">I445+M445</f>
        <v>290.10000000000002</v>
      </c>
    </row>
    <row r="446" spans="1:17" x14ac:dyDescent="0.3">
      <c r="A446" s="63" t="s">
        <v>1017</v>
      </c>
      <c r="C446" s="48">
        <v>43517</v>
      </c>
      <c r="D446" s="22" t="s">
        <v>1018</v>
      </c>
      <c r="E446" s="44">
        <v>10.738</v>
      </c>
      <c r="F446" s="23" t="s">
        <v>1015</v>
      </c>
      <c r="G446" s="24" t="s">
        <v>1020</v>
      </c>
      <c r="H446" s="23">
        <v>1120</v>
      </c>
      <c r="I446" s="25">
        <v>1</v>
      </c>
      <c r="K446" s="46">
        <f t="shared" si="30"/>
        <v>0</v>
      </c>
      <c r="N446" s="46">
        <f t="shared" si="31"/>
        <v>1</v>
      </c>
    </row>
    <row r="447" spans="1:17" x14ac:dyDescent="0.3">
      <c r="D447" s="22" t="s">
        <v>1019</v>
      </c>
      <c r="E447" s="44">
        <v>36.374000000000002</v>
      </c>
      <c r="F447" s="23" t="s">
        <v>77</v>
      </c>
      <c r="G447" s="24" t="s">
        <v>77</v>
      </c>
      <c r="K447" s="46">
        <f t="shared" si="30"/>
        <v>0</v>
      </c>
      <c r="N447" s="46">
        <f t="shared" si="31"/>
        <v>0</v>
      </c>
    </row>
    <row r="448" spans="1:17" x14ac:dyDescent="0.3">
      <c r="A448" s="63">
        <v>129</v>
      </c>
      <c r="C448" s="48">
        <v>43517</v>
      </c>
      <c r="D448" s="22" t="s">
        <v>1021</v>
      </c>
      <c r="E448" s="44">
        <v>0.70799999999999996</v>
      </c>
      <c r="F448" s="23" t="s">
        <v>1022</v>
      </c>
      <c r="G448" s="24" t="s">
        <v>1023</v>
      </c>
      <c r="H448" s="23">
        <v>1060</v>
      </c>
      <c r="I448" s="25">
        <v>0.5</v>
      </c>
      <c r="J448" s="46">
        <v>22710</v>
      </c>
      <c r="K448" s="46">
        <f t="shared" si="30"/>
        <v>64890</v>
      </c>
      <c r="L448" s="47">
        <v>59000</v>
      </c>
      <c r="M448" s="47">
        <v>236</v>
      </c>
      <c r="N448" s="46">
        <f t="shared" si="31"/>
        <v>236.5</v>
      </c>
    </row>
    <row r="449" spans="1:17" x14ac:dyDescent="0.3">
      <c r="A449" s="63">
        <v>131</v>
      </c>
      <c r="C449" s="48">
        <v>43517</v>
      </c>
      <c r="D449" s="22" t="s">
        <v>431</v>
      </c>
      <c r="E449" s="44">
        <v>48.704000000000001</v>
      </c>
      <c r="F449" s="23" t="s">
        <v>1024</v>
      </c>
      <c r="G449" s="24" t="s">
        <v>1025</v>
      </c>
      <c r="H449" s="23">
        <v>1030</v>
      </c>
      <c r="I449" s="25">
        <v>0.5</v>
      </c>
      <c r="J449" s="46">
        <v>71300</v>
      </c>
      <c r="K449" s="46">
        <f t="shared" si="30"/>
        <v>203710</v>
      </c>
      <c r="L449" s="47">
        <v>236214.39999999999</v>
      </c>
      <c r="M449" s="47">
        <v>945.2</v>
      </c>
      <c r="N449" s="46">
        <f t="shared" si="31"/>
        <v>945.7</v>
      </c>
    </row>
    <row r="450" spans="1:17" x14ac:dyDescent="0.3">
      <c r="A450" s="63">
        <v>132</v>
      </c>
      <c r="C450" s="48">
        <v>43517</v>
      </c>
      <c r="D450" s="22" t="s">
        <v>431</v>
      </c>
      <c r="E450" s="44">
        <v>20.001000000000001</v>
      </c>
      <c r="F450" s="23" t="s">
        <v>1026</v>
      </c>
      <c r="G450" s="24" t="s">
        <v>1027</v>
      </c>
      <c r="H450" s="23">
        <v>1030</v>
      </c>
      <c r="I450" s="25">
        <v>0.5</v>
      </c>
      <c r="J450" s="46">
        <v>33850</v>
      </c>
      <c r="K450" s="46">
        <f t="shared" si="30"/>
        <v>96710</v>
      </c>
      <c r="L450" s="47">
        <v>95004.75</v>
      </c>
      <c r="M450" s="47">
        <v>380.4</v>
      </c>
      <c r="N450" s="46">
        <f t="shared" si="31"/>
        <v>380.9</v>
      </c>
    </row>
    <row r="451" spans="1:17" x14ac:dyDescent="0.3">
      <c r="A451" s="63">
        <v>133</v>
      </c>
      <c r="C451" s="48">
        <v>43518</v>
      </c>
      <c r="D451" s="22" t="s">
        <v>1028</v>
      </c>
      <c r="E451" s="44">
        <v>5.2220000000000004</v>
      </c>
      <c r="F451" s="23" t="s">
        <v>1030</v>
      </c>
      <c r="G451" s="24" t="s">
        <v>1031</v>
      </c>
      <c r="H451" s="23">
        <v>1070</v>
      </c>
      <c r="I451" s="25">
        <v>1</v>
      </c>
      <c r="J451" s="46">
        <v>58210</v>
      </c>
      <c r="K451" s="46">
        <f t="shared" si="30"/>
        <v>166310</v>
      </c>
      <c r="L451" s="47">
        <v>200000</v>
      </c>
      <c r="M451" s="47">
        <v>800</v>
      </c>
      <c r="N451" s="46">
        <f t="shared" si="31"/>
        <v>801</v>
      </c>
    </row>
    <row r="452" spans="1:17" x14ac:dyDescent="0.3">
      <c r="D452" s="22" t="s">
        <v>1029</v>
      </c>
      <c r="E452" s="44">
        <v>2</v>
      </c>
      <c r="F452" s="23" t="s">
        <v>77</v>
      </c>
      <c r="G452" s="24" t="s">
        <v>77</v>
      </c>
      <c r="K452" s="46">
        <f t="shared" si="30"/>
        <v>0</v>
      </c>
      <c r="N452" s="46">
        <f t="shared" si="31"/>
        <v>0</v>
      </c>
    </row>
    <row r="453" spans="1:17" x14ac:dyDescent="0.3">
      <c r="A453" s="63" t="s">
        <v>1032</v>
      </c>
      <c r="C453" s="48">
        <v>43518</v>
      </c>
      <c r="D453" s="22" t="s">
        <v>1033</v>
      </c>
      <c r="E453" s="44">
        <v>12.643000000000001</v>
      </c>
      <c r="F453" s="23" t="s">
        <v>1035</v>
      </c>
      <c r="G453" s="24" t="s">
        <v>1036</v>
      </c>
      <c r="H453" s="23">
        <v>1030</v>
      </c>
      <c r="I453" s="25">
        <v>1</v>
      </c>
      <c r="J453" s="46">
        <v>64520</v>
      </c>
      <c r="K453" s="46">
        <f t="shared" si="30"/>
        <v>184340</v>
      </c>
      <c r="N453" s="46">
        <f t="shared" si="31"/>
        <v>1</v>
      </c>
    </row>
    <row r="454" spans="1:17" x14ac:dyDescent="0.3">
      <c r="D454" s="22" t="s">
        <v>1034</v>
      </c>
      <c r="E454" s="44">
        <v>4.2759999999999998</v>
      </c>
      <c r="F454" s="23" t="s">
        <v>77</v>
      </c>
      <c r="G454" s="24" t="s">
        <v>77</v>
      </c>
      <c r="K454" s="46">
        <f t="shared" si="30"/>
        <v>0</v>
      </c>
      <c r="N454" s="46">
        <f t="shared" si="31"/>
        <v>0</v>
      </c>
    </row>
    <row r="455" spans="1:17" x14ac:dyDescent="0.3">
      <c r="A455" s="63">
        <v>134</v>
      </c>
      <c r="C455" s="48">
        <v>43518</v>
      </c>
      <c r="D455" s="22" t="s">
        <v>1037</v>
      </c>
      <c r="E455" s="44">
        <v>33.31</v>
      </c>
      <c r="F455" s="23" t="s">
        <v>1038</v>
      </c>
      <c r="G455" s="24" t="s">
        <v>1039</v>
      </c>
      <c r="H455" s="23">
        <v>1100</v>
      </c>
      <c r="I455" s="25">
        <v>0.5</v>
      </c>
      <c r="J455" s="46">
        <v>39060</v>
      </c>
      <c r="K455" s="46">
        <f t="shared" si="30"/>
        <v>111600</v>
      </c>
      <c r="L455" s="47">
        <v>41637.5</v>
      </c>
      <c r="M455" s="47">
        <v>166.55</v>
      </c>
      <c r="N455" s="46">
        <f t="shared" si="31"/>
        <v>167.05</v>
      </c>
    </row>
    <row r="456" spans="1:17" x14ac:dyDescent="0.3">
      <c r="A456" s="63">
        <v>135</v>
      </c>
      <c r="C456" s="48">
        <v>43518</v>
      </c>
      <c r="D456" s="22" t="s">
        <v>1037</v>
      </c>
      <c r="E456" s="44">
        <v>33.31</v>
      </c>
      <c r="F456" s="23" t="s">
        <v>1040</v>
      </c>
      <c r="G456" s="24" t="s">
        <v>1039</v>
      </c>
      <c r="H456" s="45">
        <v>1100</v>
      </c>
      <c r="I456" s="46">
        <v>0.5</v>
      </c>
      <c r="J456" s="46">
        <v>39060</v>
      </c>
      <c r="K456" s="46">
        <f t="shared" ref="K456" si="32">ROUND(J456/0.35,-1)</f>
        <v>111600</v>
      </c>
      <c r="L456" s="47">
        <v>41637.5</v>
      </c>
      <c r="M456" s="47">
        <v>166.55</v>
      </c>
      <c r="N456" s="46">
        <f t="shared" si="31"/>
        <v>167.05</v>
      </c>
    </row>
    <row r="457" spans="1:17" x14ac:dyDescent="0.3">
      <c r="A457" s="63">
        <v>137</v>
      </c>
      <c r="C457" s="48">
        <v>43518</v>
      </c>
      <c r="D457" s="22" t="s">
        <v>1041</v>
      </c>
      <c r="E457" s="44">
        <v>5.16</v>
      </c>
      <c r="F457" s="23" t="s">
        <v>1043</v>
      </c>
      <c r="G457" s="24" t="s">
        <v>1044</v>
      </c>
      <c r="H457" s="23">
        <v>1070</v>
      </c>
      <c r="I457" s="25">
        <v>1</v>
      </c>
      <c r="J457" s="46">
        <v>73500</v>
      </c>
      <c r="K457" s="46">
        <f t="shared" si="30"/>
        <v>210000</v>
      </c>
      <c r="L457" s="47">
        <v>259900</v>
      </c>
      <c r="M457" s="47">
        <v>1039.5999999999999</v>
      </c>
      <c r="N457" s="46">
        <f t="shared" si="31"/>
        <v>1040.5999999999999</v>
      </c>
    </row>
    <row r="458" spans="1:17" x14ac:dyDescent="0.3">
      <c r="D458" s="22" t="s">
        <v>1042</v>
      </c>
      <c r="E458" s="44">
        <v>3.5999999999999999E-3</v>
      </c>
      <c r="F458" s="23" t="s">
        <v>77</v>
      </c>
      <c r="G458" s="24" t="s">
        <v>77</v>
      </c>
      <c r="K458" s="46">
        <f t="shared" si="30"/>
        <v>0</v>
      </c>
      <c r="N458" s="46">
        <f t="shared" si="31"/>
        <v>0</v>
      </c>
    </row>
    <row r="459" spans="1:17" x14ac:dyDescent="0.3">
      <c r="A459" s="63" t="s">
        <v>1045</v>
      </c>
      <c r="C459" s="48">
        <v>43518</v>
      </c>
      <c r="D459" s="22" t="s">
        <v>1046</v>
      </c>
      <c r="E459" s="44">
        <v>36.182000000000002</v>
      </c>
      <c r="F459" s="23" t="s">
        <v>1047</v>
      </c>
      <c r="G459" s="24" t="s">
        <v>1048</v>
      </c>
      <c r="H459" s="23">
        <v>1060</v>
      </c>
      <c r="I459" s="25">
        <v>0.5</v>
      </c>
      <c r="J459" s="46">
        <v>40370</v>
      </c>
      <c r="K459" s="46">
        <f t="shared" si="30"/>
        <v>115340</v>
      </c>
      <c r="N459" s="46">
        <f t="shared" si="31"/>
        <v>0.5</v>
      </c>
    </row>
    <row r="460" spans="1:17" x14ac:dyDescent="0.3">
      <c r="A460" s="63">
        <v>138</v>
      </c>
      <c r="C460" s="48">
        <v>43518</v>
      </c>
      <c r="D460" s="22" t="s">
        <v>1049</v>
      </c>
      <c r="E460" s="44">
        <v>0.2893</v>
      </c>
      <c r="F460" s="23" t="s">
        <v>1050</v>
      </c>
      <c r="G460" s="24" t="s">
        <v>1051</v>
      </c>
      <c r="H460" s="23">
        <v>3010</v>
      </c>
      <c r="I460" s="25">
        <v>0.5</v>
      </c>
      <c r="J460" s="46">
        <v>58750</v>
      </c>
      <c r="K460" s="46">
        <f t="shared" si="30"/>
        <v>167860</v>
      </c>
      <c r="L460" s="47">
        <v>205000</v>
      </c>
      <c r="M460" s="47">
        <v>820</v>
      </c>
      <c r="N460" s="46">
        <f t="shared" si="31"/>
        <v>820.5</v>
      </c>
    </row>
    <row r="461" spans="1:17" x14ac:dyDescent="0.3">
      <c r="A461" s="63" t="s">
        <v>1052</v>
      </c>
      <c r="C461" s="48">
        <v>43518</v>
      </c>
      <c r="D461" s="22" t="s">
        <v>1053</v>
      </c>
      <c r="E461" s="44" t="s">
        <v>553</v>
      </c>
      <c r="F461" s="23" t="s">
        <v>1054</v>
      </c>
      <c r="G461" s="24" t="s">
        <v>1055</v>
      </c>
      <c r="H461" s="23">
        <v>3010</v>
      </c>
      <c r="I461" s="25">
        <v>1</v>
      </c>
      <c r="J461" s="46">
        <f>45030+3790</f>
        <v>48820</v>
      </c>
      <c r="K461" s="46">
        <f t="shared" si="30"/>
        <v>139490</v>
      </c>
      <c r="N461" s="46">
        <f t="shared" si="31"/>
        <v>1</v>
      </c>
    </row>
    <row r="462" spans="1:17" x14ac:dyDescent="0.3">
      <c r="D462" s="22" t="s">
        <v>1053</v>
      </c>
      <c r="E462" s="44" t="s">
        <v>553</v>
      </c>
      <c r="F462" s="23" t="s">
        <v>77</v>
      </c>
      <c r="G462" s="24" t="s">
        <v>77</v>
      </c>
      <c r="H462" s="23">
        <v>3010</v>
      </c>
      <c r="K462" s="46">
        <f t="shared" si="30"/>
        <v>0</v>
      </c>
      <c r="N462" s="46">
        <f t="shared" si="31"/>
        <v>0</v>
      </c>
    </row>
    <row r="463" spans="1:17" s="39" customFormat="1" x14ac:dyDescent="0.3">
      <c r="A463" s="35" t="s">
        <v>1056</v>
      </c>
      <c r="B463" s="36"/>
      <c r="C463" s="37">
        <v>43518</v>
      </c>
      <c r="D463" s="38" t="s">
        <v>1057</v>
      </c>
      <c r="E463" s="35">
        <v>16.089300000000001</v>
      </c>
      <c r="F463" s="39" t="s">
        <v>1058</v>
      </c>
      <c r="G463" s="40" t="s">
        <v>1059</v>
      </c>
      <c r="H463" s="39">
        <v>1090</v>
      </c>
      <c r="I463" s="41">
        <v>0.5</v>
      </c>
      <c r="J463" s="41">
        <v>58170</v>
      </c>
      <c r="K463" s="41">
        <f t="shared" si="30"/>
        <v>166200</v>
      </c>
      <c r="L463" s="42"/>
      <c r="M463" s="42"/>
      <c r="N463" s="41">
        <f t="shared" si="31"/>
        <v>0.5</v>
      </c>
      <c r="O463" s="53"/>
      <c r="P463" s="37"/>
      <c r="Q463" s="36"/>
    </row>
    <row r="464" spans="1:17" x14ac:dyDescent="0.3">
      <c r="K464" s="46"/>
      <c r="N464" s="46">
        <f>SUM(N445:N463)</f>
        <v>4853.4000000000005</v>
      </c>
      <c r="O464" s="51">
        <v>70735</v>
      </c>
    </row>
    <row r="465" spans="1:17" x14ac:dyDescent="0.3">
      <c r="K465" s="46"/>
      <c r="N465" s="46"/>
    </row>
    <row r="466" spans="1:17" s="45" customFormat="1" x14ac:dyDescent="0.3">
      <c r="A466" s="63">
        <v>123</v>
      </c>
      <c r="B466" s="21"/>
      <c r="C466" s="48">
        <v>43516</v>
      </c>
      <c r="D466" s="43" t="s">
        <v>1101</v>
      </c>
      <c r="E466" s="44">
        <v>0.1101</v>
      </c>
      <c r="F466" s="45" t="s">
        <v>1102</v>
      </c>
      <c r="G466" s="24" t="s">
        <v>1103</v>
      </c>
      <c r="H466" s="45">
        <v>3010</v>
      </c>
      <c r="I466" s="46">
        <v>0.5</v>
      </c>
      <c r="J466" s="46">
        <v>14480</v>
      </c>
      <c r="K466" s="46">
        <f t="shared" ref="K466:K470" si="33">ROUND(J466/0.35,-1)</f>
        <v>41370</v>
      </c>
      <c r="L466" s="47">
        <v>20000</v>
      </c>
      <c r="M466" s="47">
        <v>80</v>
      </c>
      <c r="N466" s="46">
        <f t="shared" ref="N466:N470" si="34">I466+M466</f>
        <v>80.5</v>
      </c>
      <c r="O466" s="51"/>
      <c r="P466" s="68"/>
      <c r="Q466" s="21"/>
    </row>
    <row r="467" spans="1:17" s="45" customFormat="1" x14ac:dyDescent="0.3">
      <c r="A467" s="63">
        <v>124</v>
      </c>
      <c r="B467" s="21"/>
      <c r="C467" s="48">
        <v>43516</v>
      </c>
      <c r="D467" s="43" t="s">
        <v>1104</v>
      </c>
      <c r="E467" s="44">
        <v>1.302</v>
      </c>
      <c r="F467" s="45" t="s">
        <v>1105</v>
      </c>
      <c r="G467" s="24" t="s">
        <v>1106</v>
      </c>
      <c r="H467" s="45">
        <v>1200</v>
      </c>
      <c r="I467" s="46">
        <v>0.5</v>
      </c>
      <c r="J467" s="46">
        <v>7200</v>
      </c>
      <c r="K467" s="46">
        <f t="shared" si="33"/>
        <v>20570</v>
      </c>
      <c r="L467" s="47">
        <v>12000</v>
      </c>
      <c r="M467" s="47">
        <v>48</v>
      </c>
      <c r="N467" s="46">
        <f t="shared" si="34"/>
        <v>48.5</v>
      </c>
      <c r="O467" s="51"/>
      <c r="P467" s="68"/>
      <c r="Q467" s="21"/>
    </row>
    <row r="468" spans="1:17" s="45" customFormat="1" x14ac:dyDescent="0.3">
      <c r="A468" s="63">
        <v>125</v>
      </c>
      <c r="B468" s="21"/>
      <c r="C468" s="48">
        <v>43516</v>
      </c>
      <c r="D468" s="43" t="s">
        <v>1107</v>
      </c>
      <c r="E468" s="44">
        <v>4.41E-2</v>
      </c>
      <c r="F468" s="45" t="s">
        <v>1108</v>
      </c>
      <c r="G468" s="24" t="s">
        <v>1109</v>
      </c>
      <c r="H468" s="45">
        <v>3010</v>
      </c>
      <c r="I468" s="46">
        <v>0.5</v>
      </c>
      <c r="J468" s="46">
        <v>4040</v>
      </c>
      <c r="K468" s="46">
        <f t="shared" si="33"/>
        <v>11540</v>
      </c>
      <c r="L468" s="47">
        <v>3700</v>
      </c>
      <c r="M468" s="47">
        <v>14.8</v>
      </c>
      <c r="N468" s="46">
        <f t="shared" si="34"/>
        <v>15.3</v>
      </c>
      <c r="O468" s="51"/>
      <c r="P468" s="68"/>
      <c r="Q468" s="21"/>
    </row>
    <row r="469" spans="1:17" s="45" customFormat="1" x14ac:dyDescent="0.3">
      <c r="A469" s="63">
        <v>136</v>
      </c>
      <c r="B469" s="21"/>
      <c r="C469" s="48">
        <v>43518</v>
      </c>
      <c r="D469" s="43" t="s">
        <v>1110</v>
      </c>
      <c r="E469" s="44">
        <v>1.3420000000000001</v>
      </c>
      <c r="F469" s="45" t="s">
        <v>1111</v>
      </c>
      <c r="G469" s="24" t="s">
        <v>1112</v>
      </c>
      <c r="H469" s="45">
        <v>1120</v>
      </c>
      <c r="I469" s="46">
        <v>0.5</v>
      </c>
      <c r="J469" s="46">
        <v>34550</v>
      </c>
      <c r="K469" s="46">
        <f t="shared" si="33"/>
        <v>98710</v>
      </c>
      <c r="L469" s="47">
        <v>125000</v>
      </c>
      <c r="M469" s="47">
        <v>500</v>
      </c>
      <c r="N469" s="46">
        <f t="shared" si="34"/>
        <v>500.5</v>
      </c>
      <c r="O469" s="51"/>
      <c r="P469" s="68"/>
      <c r="Q469" s="21"/>
    </row>
    <row r="470" spans="1:17" s="45" customFormat="1" x14ac:dyDescent="0.3">
      <c r="A470" s="63">
        <v>139</v>
      </c>
      <c r="B470" s="21"/>
      <c r="C470" s="48">
        <v>43518</v>
      </c>
      <c r="D470" s="43" t="s">
        <v>1060</v>
      </c>
      <c r="E470" s="44" t="s">
        <v>1061</v>
      </c>
      <c r="F470" s="45" t="s">
        <v>1062</v>
      </c>
      <c r="G470" s="24" t="s">
        <v>1063</v>
      </c>
      <c r="H470" s="45">
        <v>3010</v>
      </c>
      <c r="I470" s="46">
        <v>0.5</v>
      </c>
      <c r="J470" s="46">
        <v>18620</v>
      </c>
      <c r="K470" s="46">
        <f t="shared" si="33"/>
        <v>53200</v>
      </c>
      <c r="L470" s="47">
        <v>50000</v>
      </c>
      <c r="M470" s="47">
        <v>200</v>
      </c>
      <c r="N470" s="46">
        <f t="shared" si="34"/>
        <v>200.5</v>
      </c>
      <c r="O470" s="51"/>
      <c r="P470" s="68"/>
      <c r="Q470" s="21"/>
    </row>
    <row r="471" spans="1:17" x14ac:dyDescent="0.3">
      <c r="A471" s="63">
        <v>140</v>
      </c>
      <c r="C471" s="48">
        <v>43518</v>
      </c>
      <c r="D471" s="22" t="s">
        <v>1064</v>
      </c>
      <c r="E471" s="44" t="s">
        <v>553</v>
      </c>
      <c r="F471" s="23" t="s">
        <v>1065</v>
      </c>
      <c r="G471" s="24" t="s">
        <v>1066</v>
      </c>
      <c r="H471" s="23">
        <v>3010</v>
      </c>
      <c r="I471" s="25">
        <v>0.5</v>
      </c>
      <c r="J471" s="46">
        <v>33070</v>
      </c>
      <c r="K471" s="46">
        <f t="shared" si="30"/>
        <v>94490</v>
      </c>
      <c r="L471" s="47">
        <v>50000</v>
      </c>
      <c r="M471" s="47">
        <v>200</v>
      </c>
      <c r="N471" s="46">
        <f t="shared" si="31"/>
        <v>200.5</v>
      </c>
    </row>
    <row r="472" spans="1:17" x14ac:dyDescent="0.3">
      <c r="A472" s="63" t="s">
        <v>1067</v>
      </c>
      <c r="C472" s="48">
        <v>43518</v>
      </c>
      <c r="D472" s="22" t="s">
        <v>1068</v>
      </c>
      <c r="E472" s="44" t="s">
        <v>1069</v>
      </c>
      <c r="F472" s="23" t="s">
        <v>1070</v>
      </c>
      <c r="G472" s="45" t="s">
        <v>1071</v>
      </c>
      <c r="H472" s="23">
        <v>3010</v>
      </c>
      <c r="I472" s="25">
        <v>0.5</v>
      </c>
      <c r="J472" s="46">
        <v>32900</v>
      </c>
      <c r="K472" s="46">
        <f t="shared" si="30"/>
        <v>94000</v>
      </c>
      <c r="N472" s="46">
        <f t="shared" si="31"/>
        <v>0.5</v>
      </c>
    </row>
    <row r="473" spans="1:17" x14ac:dyDescent="0.3">
      <c r="A473" s="63" t="s">
        <v>1072</v>
      </c>
      <c r="C473" s="48">
        <v>43518</v>
      </c>
      <c r="D473" s="22" t="s">
        <v>1073</v>
      </c>
      <c r="E473" s="44">
        <v>86.856999999999999</v>
      </c>
      <c r="F473" s="23" t="s">
        <v>1091</v>
      </c>
      <c r="G473" s="24" t="s">
        <v>1092</v>
      </c>
      <c r="K473" s="46">
        <f t="shared" si="30"/>
        <v>0</v>
      </c>
      <c r="N473" s="46">
        <f t="shared" si="31"/>
        <v>0</v>
      </c>
    </row>
    <row r="474" spans="1:17" x14ac:dyDescent="0.3">
      <c r="D474" s="22" t="s">
        <v>1074</v>
      </c>
      <c r="E474" s="44">
        <v>13</v>
      </c>
      <c r="F474" s="45" t="s">
        <v>77</v>
      </c>
      <c r="G474" s="24" t="s">
        <v>77</v>
      </c>
      <c r="H474" s="23">
        <v>1170</v>
      </c>
      <c r="I474" s="25">
        <v>5.5</v>
      </c>
      <c r="K474" s="46">
        <f t="shared" si="30"/>
        <v>0</v>
      </c>
      <c r="N474" s="46">
        <f t="shared" si="31"/>
        <v>5.5</v>
      </c>
    </row>
    <row r="475" spans="1:17" x14ac:dyDescent="0.3">
      <c r="D475" s="22" t="s">
        <v>1075</v>
      </c>
      <c r="E475" s="44">
        <v>48.225999999999999</v>
      </c>
      <c r="F475" s="45" t="s">
        <v>77</v>
      </c>
      <c r="G475" s="24" t="s">
        <v>77</v>
      </c>
      <c r="K475" s="46">
        <f t="shared" si="30"/>
        <v>0</v>
      </c>
      <c r="N475" s="46">
        <f t="shared" si="31"/>
        <v>0</v>
      </c>
    </row>
    <row r="476" spans="1:17" x14ac:dyDescent="0.3">
      <c r="D476" s="22" t="s">
        <v>1076</v>
      </c>
      <c r="E476" s="44">
        <v>25.564</v>
      </c>
      <c r="F476" s="45" t="s">
        <v>77</v>
      </c>
      <c r="G476" s="24" t="s">
        <v>77</v>
      </c>
      <c r="K476" s="46">
        <f t="shared" si="30"/>
        <v>0</v>
      </c>
      <c r="N476" s="46">
        <f t="shared" si="31"/>
        <v>0</v>
      </c>
    </row>
    <row r="477" spans="1:17" x14ac:dyDescent="0.3">
      <c r="D477" s="22" t="s">
        <v>1077</v>
      </c>
      <c r="E477" s="44">
        <v>160.03299999999999</v>
      </c>
      <c r="F477" s="45" t="s">
        <v>77</v>
      </c>
      <c r="G477" s="24" t="s">
        <v>77</v>
      </c>
      <c r="K477" s="46">
        <f t="shared" si="30"/>
        <v>0</v>
      </c>
      <c r="N477" s="46">
        <f t="shared" si="31"/>
        <v>0</v>
      </c>
    </row>
    <row r="478" spans="1:17" x14ac:dyDescent="0.3">
      <c r="D478" s="22" t="s">
        <v>1078</v>
      </c>
      <c r="E478" s="44">
        <v>20.663</v>
      </c>
      <c r="F478" s="45" t="s">
        <v>77</v>
      </c>
      <c r="G478" s="24" t="s">
        <v>77</v>
      </c>
      <c r="K478" s="46">
        <f t="shared" si="30"/>
        <v>0</v>
      </c>
      <c r="N478" s="46">
        <f t="shared" si="31"/>
        <v>0</v>
      </c>
    </row>
    <row r="479" spans="1:17" x14ac:dyDescent="0.3">
      <c r="D479" s="22" t="s">
        <v>1079</v>
      </c>
      <c r="E479" s="44">
        <v>100.938</v>
      </c>
      <c r="F479" s="45" t="s">
        <v>77</v>
      </c>
      <c r="G479" s="24" t="s">
        <v>77</v>
      </c>
      <c r="K479" s="46">
        <f t="shared" si="30"/>
        <v>0</v>
      </c>
      <c r="N479" s="46">
        <f t="shared" si="31"/>
        <v>0</v>
      </c>
    </row>
    <row r="480" spans="1:17" x14ac:dyDescent="0.3">
      <c r="D480" s="22" t="s">
        <v>1080</v>
      </c>
      <c r="E480" s="44">
        <v>148.376</v>
      </c>
      <c r="F480" s="45" t="s">
        <v>77</v>
      </c>
      <c r="G480" s="24" t="s">
        <v>77</v>
      </c>
      <c r="K480" s="46">
        <f t="shared" si="30"/>
        <v>0</v>
      </c>
      <c r="N480" s="46">
        <f t="shared" si="31"/>
        <v>0</v>
      </c>
    </row>
    <row r="481" spans="1:14" x14ac:dyDescent="0.3">
      <c r="D481" s="22" t="s">
        <v>1081</v>
      </c>
      <c r="E481" s="44">
        <v>50.335000000000001</v>
      </c>
      <c r="F481" s="45" t="s">
        <v>77</v>
      </c>
      <c r="G481" s="24" t="s">
        <v>77</v>
      </c>
      <c r="K481" s="46">
        <f t="shared" si="30"/>
        <v>0</v>
      </c>
      <c r="N481" s="46">
        <f t="shared" si="31"/>
        <v>0</v>
      </c>
    </row>
    <row r="482" spans="1:14" x14ac:dyDescent="0.3">
      <c r="D482" s="22" t="s">
        <v>1082</v>
      </c>
      <c r="E482" s="44">
        <v>8.16</v>
      </c>
      <c r="F482" s="45" t="s">
        <v>77</v>
      </c>
      <c r="G482" s="24" t="s">
        <v>77</v>
      </c>
      <c r="K482" s="46">
        <f t="shared" si="30"/>
        <v>0</v>
      </c>
      <c r="N482" s="46">
        <f t="shared" si="31"/>
        <v>0</v>
      </c>
    </row>
    <row r="483" spans="1:14" x14ac:dyDescent="0.3">
      <c r="D483" s="22" t="s">
        <v>1083</v>
      </c>
      <c r="E483" s="44">
        <v>1.996</v>
      </c>
      <c r="F483" s="45" t="s">
        <v>77</v>
      </c>
      <c r="G483" s="24" t="s">
        <v>77</v>
      </c>
      <c r="K483" s="46">
        <f t="shared" si="30"/>
        <v>0</v>
      </c>
      <c r="N483" s="46">
        <f t="shared" si="31"/>
        <v>0</v>
      </c>
    </row>
    <row r="484" spans="1:14" x14ac:dyDescent="0.3">
      <c r="A484" s="63" t="s">
        <v>1084</v>
      </c>
      <c r="C484" s="48">
        <v>43518</v>
      </c>
      <c r="D484" s="22" t="s">
        <v>1073</v>
      </c>
      <c r="E484" s="44">
        <v>568.19399999999996</v>
      </c>
      <c r="F484" s="23" t="s">
        <v>1093</v>
      </c>
      <c r="G484" s="24" t="s">
        <v>1092</v>
      </c>
      <c r="H484" s="23">
        <v>1170</v>
      </c>
      <c r="I484" s="25">
        <v>8</v>
      </c>
      <c r="J484" s="46">
        <v>1329910</v>
      </c>
      <c r="K484" s="46">
        <f t="shared" si="30"/>
        <v>3799740</v>
      </c>
      <c r="N484" s="46">
        <f t="shared" si="31"/>
        <v>8</v>
      </c>
    </row>
    <row r="485" spans="1:14" x14ac:dyDescent="0.3">
      <c r="D485" s="22" t="s">
        <v>1074</v>
      </c>
      <c r="K485" s="46">
        <f t="shared" si="30"/>
        <v>0</v>
      </c>
      <c r="N485" s="46">
        <f t="shared" si="31"/>
        <v>0</v>
      </c>
    </row>
    <row r="486" spans="1:14" x14ac:dyDescent="0.3">
      <c r="D486" s="22" t="s">
        <v>1075</v>
      </c>
      <c r="K486" s="46">
        <f t="shared" si="30"/>
        <v>0</v>
      </c>
      <c r="N486" s="46">
        <f t="shared" si="31"/>
        <v>0</v>
      </c>
    </row>
    <row r="487" spans="1:14" x14ac:dyDescent="0.3">
      <c r="D487" s="22" t="s">
        <v>1076</v>
      </c>
      <c r="K487" s="46">
        <f t="shared" si="30"/>
        <v>0</v>
      </c>
      <c r="N487" s="46">
        <f t="shared" si="31"/>
        <v>0</v>
      </c>
    </row>
    <row r="488" spans="1:14" x14ac:dyDescent="0.3">
      <c r="D488" s="22" t="s">
        <v>1077</v>
      </c>
      <c r="K488" s="46">
        <f t="shared" si="30"/>
        <v>0</v>
      </c>
      <c r="N488" s="46">
        <f t="shared" si="31"/>
        <v>0</v>
      </c>
    </row>
    <row r="489" spans="1:14" x14ac:dyDescent="0.3">
      <c r="D489" s="22" t="s">
        <v>1085</v>
      </c>
      <c r="K489" s="46">
        <f t="shared" si="30"/>
        <v>0</v>
      </c>
      <c r="N489" s="46">
        <f t="shared" si="31"/>
        <v>0</v>
      </c>
    </row>
    <row r="490" spans="1:14" x14ac:dyDescent="0.3">
      <c r="D490" s="22" t="s">
        <v>1086</v>
      </c>
      <c r="K490" s="46">
        <f t="shared" si="30"/>
        <v>0</v>
      </c>
      <c r="N490" s="46">
        <f t="shared" si="31"/>
        <v>0</v>
      </c>
    </row>
    <row r="491" spans="1:14" x14ac:dyDescent="0.3">
      <c r="D491" s="22" t="s">
        <v>1087</v>
      </c>
      <c r="K491" s="46">
        <f t="shared" si="30"/>
        <v>0</v>
      </c>
      <c r="N491" s="46">
        <f t="shared" si="31"/>
        <v>0</v>
      </c>
    </row>
    <row r="492" spans="1:14" x14ac:dyDescent="0.3">
      <c r="D492" s="22" t="s">
        <v>1088</v>
      </c>
      <c r="K492" s="46">
        <f t="shared" si="30"/>
        <v>0</v>
      </c>
      <c r="N492" s="46">
        <f t="shared" si="31"/>
        <v>0</v>
      </c>
    </row>
    <row r="493" spans="1:14" x14ac:dyDescent="0.3">
      <c r="D493" s="22" t="s">
        <v>1078</v>
      </c>
      <c r="K493" s="46">
        <f t="shared" si="30"/>
        <v>0</v>
      </c>
      <c r="N493" s="46">
        <f t="shared" si="31"/>
        <v>0</v>
      </c>
    </row>
    <row r="494" spans="1:14" x14ac:dyDescent="0.3">
      <c r="D494" s="22" t="s">
        <v>1089</v>
      </c>
      <c r="E494" s="44">
        <v>224.11500000000001</v>
      </c>
      <c r="K494" s="46">
        <f t="shared" si="30"/>
        <v>0</v>
      </c>
      <c r="N494" s="46">
        <f t="shared" si="31"/>
        <v>0</v>
      </c>
    </row>
    <row r="495" spans="1:14" x14ac:dyDescent="0.3">
      <c r="D495" s="22" t="s">
        <v>1079</v>
      </c>
      <c r="K495" s="46">
        <f t="shared" si="30"/>
        <v>0</v>
      </c>
      <c r="N495" s="46">
        <f t="shared" si="31"/>
        <v>0</v>
      </c>
    </row>
    <row r="496" spans="1:14" x14ac:dyDescent="0.3">
      <c r="D496" s="22" t="s">
        <v>1080</v>
      </c>
      <c r="E496" s="44">
        <v>148.376</v>
      </c>
      <c r="K496" s="46">
        <f t="shared" si="30"/>
        <v>0</v>
      </c>
      <c r="N496" s="46">
        <f t="shared" si="31"/>
        <v>0</v>
      </c>
    </row>
    <row r="497" spans="1:17" x14ac:dyDescent="0.3">
      <c r="D497" s="22" t="s">
        <v>1081</v>
      </c>
      <c r="E497" s="44">
        <v>58.494999999999997</v>
      </c>
      <c r="K497" s="46">
        <f t="shared" si="30"/>
        <v>0</v>
      </c>
      <c r="N497" s="46">
        <f t="shared" si="31"/>
        <v>0</v>
      </c>
    </row>
    <row r="498" spans="1:17" x14ac:dyDescent="0.3">
      <c r="D498" s="22" t="s">
        <v>1082</v>
      </c>
      <c r="K498" s="46">
        <f t="shared" si="30"/>
        <v>0</v>
      </c>
      <c r="N498" s="46">
        <f t="shared" si="31"/>
        <v>0</v>
      </c>
    </row>
    <row r="499" spans="1:17" x14ac:dyDescent="0.3">
      <c r="D499" s="22" t="s">
        <v>1090</v>
      </c>
      <c r="E499" s="44">
        <v>80</v>
      </c>
      <c r="K499" s="46">
        <f t="shared" si="30"/>
        <v>0</v>
      </c>
      <c r="N499" s="46">
        <f t="shared" si="31"/>
        <v>0</v>
      </c>
    </row>
    <row r="500" spans="1:17" x14ac:dyDescent="0.3">
      <c r="A500" s="63" t="s">
        <v>1094</v>
      </c>
      <c r="C500" s="48">
        <v>43518</v>
      </c>
      <c r="D500" s="22" t="s">
        <v>1095</v>
      </c>
      <c r="E500" s="44">
        <v>5.1449999999999996</v>
      </c>
      <c r="F500" s="23" t="s">
        <v>1096</v>
      </c>
      <c r="G500" s="24" t="s">
        <v>1097</v>
      </c>
      <c r="H500" s="23">
        <v>1210</v>
      </c>
      <c r="I500" s="25">
        <v>0.5</v>
      </c>
      <c r="J500" s="46">
        <v>10400</v>
      </c>
      <c r="K500" s="46">
        <f t="shared" si="30"/>
        <v>29710</v>
      </c>
      <c r="N500" s="46">
        <f t="shared" si="31"/>
        <v>0.5</v>
      </c>
    </row>
    <row r="501" spans="1:17" x14ac:dyDescent="0.3">
      <c r="A501" s="63">
        <v>141</v>
      </c>
      <c r="C501" s="48">
        <v>43518</v>
      </c>
      <c r="D501" s="22" t="s">
        <v>1098</v>
      </c>
      <c r="E501" s="44">
        <v>16.978000000000002</v>
      </c>
      <c r="F501" s="23" t="s">
        <v>1099</v>
      </c>
      <c r="G501" s="24" t="s">
        <v>1100</v>
      </c>
      <c r="H501" s="23">
        <v>1130</v>
      </c>
      <c r="I501" s="25">
        <v>0.5</v>
      </c>
      <c r="J501" s="46">
        <v>68840</v>
      </c>
      <c r="K501" s="46">
        <f t="shared" si="30"/>
        <v>196690</v>
      </c>
      <c r="L501" s="47">
        <v>175000</v>
      </c>
      <c r="M501" s="47">
        <v>700</v>
      </c>
      <c r="N501" s="46">
        <f t="shared" si="31"/>
        <v>700.5</v>
      </c>
    </row>
    <row r="502" spans="1:17" x14ac:dyDescent="0.3">
      <c r="A502" s="63" t="s">
        <v>1113</v>
      </c>
      <c r="C502" s="48">
        <v>43518</v>
      </c>
      <c r="D502" s="22" t="s">
        <v>1115</v>
      </c>
      <c r="E502" s="44">
        <v>1.6220000000000001</v>
      </c>
      <c r="F502" s="23" t="s">
        <v>1116</v>
      </c>
      <c r="G502" s="24" t="s">
        <v>1114</v>
      </c>
      <c r="H502" s="23">
        <v>1160</v>
      </c>
      <c r="I502" s="25">
        <v>0.5</v>
      </c>
      <c r="J502" s="46">
        <v>22550</v>
      </c>
      <c r="K502" s="46">
        <f t="shared" si="30"/>
        <v>64430</v>
      </c>
      <c r="N502" s="46">
        <f t="shared" si="31"/>
        <v>0.5</v>
      </c>
    </row>
    <row r="503" spans="1:17" x14ac:dyDescent="0.3">
      <c r="A503" s="63">
        <v>142</v>
      </c>
      <c r="C503" s="48">
        <v>43521</v>
      </c>
      <c r="D503" s="22" t="s">
        <v>1117</v>
      </c>
      <c r="E503" s="44" t="s">
        <v>1119</v>
      </c>
      <c r="F503" s="23" t="s">
        <v>1120</v>
      </c>
      <c r="G503" s="24" t="s">
        <v>1121</v>
      </c>
      <c r="H503" s="23">
        <v>3010</v>
      </c>
      <c r="I503" s="25">
        <v>1</v>
      </c>
      <c r="J503" s="46">
        <f>28630+2690</f>
        <v>31320</v>
      </c>
      <c r="K503" s="46">
        <f t="shared" si="30"/>
        <v>89490</v>
      </c>
      <c r="L503" s="47">
        <v>63000</v>
      </c>
      <c r="M503" s="47">
        <v>252</v>
      </c>
      <c r="N503" s="46">
        <f t="shared" si="31"/>
        <v>253</v>
      </c>
    </row>
    <row r="504" spans="1:17" s="39" customFormat="1" x14ac:dyDescent="0.3">
      <c r="A504" s="35"/>
      <c r="B504" s="36"/>
      <c r="C504" s="37"/>
      <c r="D504" s="38" t="s">
        <v>1118</v>
      </c>
      <c r="E504" s="35" t="s">
        <v>1119</v>
      </c>
      <c r="F504" s="39" t="s">
        <v>77</v>
      </c>
      <c r="G504" s="40" t="s">
        <v>77</v>
      </c>
      <c r="H504" s="39">
        <v>3010</v>
      </c>
      <c r="I504" s="41"/>
      <c r="J504" s="41"/>
      <c r="K504" s="41">
        <f t="shared" si="30"/>
        <v>0</v>
      </c>
      <c r="L504" s="42"/>
      <c r="M504" s="42"/>
      <c r="N504" s="41">
        <f t="shared" si="31"/>
        <v>0</v>
      </c>
      <c r="O504" s="53"/>
      <c r="P504" s="37"/>
      <c r="Q504" s="36"/>
    </row>
    <row r="505" spans="1:17" x14ac:dyDescent="0.3">
      <c r="K505" s="46"/>
      <c r="N505" s="46">
        <f>SUM(N466:N504)</f>
        <v>2014.3</v>
      </c>
      <c r="O505" s="51">
        <v>70749</v>
      </c>
    </row>
    <row r="506" spans="1:17" x14ac:dyDescent="0.3">
      <c r="K506" s="46"/>
      <c r="N506" s="46"/>
    </row>
    <row r="507" spans="1:17" s="45" customFormat="1" x14ac:dyDescent="0.3">
      <c r="A507" s="63">
        <v>122</v>
      </c>
      <c r="B507" s="21"/>
      <c r="C507" s="48">
        <v>43516</v>
      </c>
      <c r="D507" s="43" t="s">
        <v>996</v>
      </c>
      <c r="E507" s="44">
        <v>25.045000000000002</v>
      </c>
      <c r="F507" s="45" t="s">
        <v>997</v>
      </c>
      <c r="G507" s="24" t="s">
        <v>998</v>
      </c>
      <c r="H507" s="45">
        <v>1010</v>
      </c>
      <c r="I507" s="46">
        <v>0.5</v>
      </c>
      <c r="J507" s="46">
        <v>59600</v>
      </c>
      <c r="K507" s="46">
        <f>ROUND(J507/0.35,-1)</f>
        <v>170290</v>
      </c>
      <c r="L507" s="47">
        <v>159000</v>
      </c>
      <c r="M507" s="47">
        <v>636</v>
      </c>
      <c r="N507" s="46">
        <f>I507+M507</f>
        <v>636.5</v>
      </c>
      <c r="O507" s="51"/>
      <c r="P507" s="68"/>
      <c r="Q507" s="21"/>
    </row>
    <row r="508" spans="1:17" x14ac:dyDescent="0.3">
      <c r="A508" s="63">
        <v>143</v>
      </c>
      <c r="C508" s="48">
        <v>43521</v>
      </c>
      <c r="D508" s="22" t="s">
        <v>1122</v>
      </c>
      <c r="E508" s="44" t="s">
        <v>1123</v>
      </c>
      <c r="F508" s="23" t="s">
        <v>1124</v>
      </c>
      <c r="G508" s="24" t="s">
        <v>1125</v>
      </c>
      <c r="H508" s="23">
        <v>3010</v>
      </c>
      <c r="I508" s="25">
        <v>0.5</v>
      </c>
      <c r="J508" s="46">
        <v>12810</v>
      </c>
      <c r="K508" s="46">
        <f t="shared" ref="K508:K563" si="35">ROUND(J508/0.35,-1)</f>
        <v>36600</v>
      </c>
      <c r="L508" s="47">
        <v>18000</v>
      </c>
      <c r="M508" s="47">
        <v>72</v>
      </c>
      <c r="N508" s="46">
        <f t="shared" ref="N508:N563" si="36">I508+M508</f>
        <v>72.5</v>
      </c>
    </row>
    <row r="509" spans="1:17" x14ac:dyDescent="0.3">
      <c r="A509" s="63" t="s">
        <v>1126</v>
      </c>
      <c r="C509" s="48">
        <v>43521</v>
      </c>
      <c r="D509" s="22" t="s">
        <v>1127</v>
      </c>
      <c r="E509" s="44">
        <v>0.44400000000000001</v>
      </c>
      <c r="F509" s="23" t="s">
        <v>1129</v>
      </c>
      <c r="G509" s="24" t="s">
        <v>1130</v>
      </c>
      <c r="H509" s="23">
        <v>2010</v>
      </c>
      <c r="I509" s="25">
        <v>1</v>
      </c>
      <c r="J509" s="46">
        <f>650+9420</f>
        <v>10070</v>
      </c>
      <c r="K509" s="46">
        <f t="shared" si="35"/>
        <v>28770</v>
      </c>
      <c r="N509" s="46">
        <f t="shared" si="36"/>
        <v>1</v>
      </c>
    </row>
    <row r="510" spans="1:17" x14ac:dyDescent="0.3">
      <c r="D510" s="22" t="s">
        <v>1128</v>
      </c>
      <c r="E510" s="44">
        <v>1.274</v>
      </c>
      <c r="F510" s="23" t="s">
        <v>77</v>
      </c>
      <c r="G510" s="24" t="s">
        <v>77</v>
      </c>
      <c r="H510" s="23">
        <v>2010</v>
      </c>
      <c r="K510" s="46">
        <f t="shared" si="35"/>
        <v>0</v>
      </c>
      <c r="N510" s="46">
        <f t="shared" si="36"/>
        <v>0</v>
      </c>
    </row>
    <row r="511" spans="1:17" x14ac:dyDescent="0.3">
      <c r="A511" s="63">
        <v>144</v>
      </c>
      <c r="C511" s="48">
        <v>43521</v>
      </c>
      <c r="D511" s="22" t="s">
        <v>1131</v>
      </c>
      <c r="E511" s="44" t="s">
        <v>1132</v>
      </c>
      <c r="F511" s="23" t="s">
        <v>1133</v>
      </c>
      <c r="G511" s="24" t="s">
        <v>1134</v>
      </c>
      <c r="H511" s="23">
        <v>3010</v>
      </c>
      <c r="I511" s="25">
        <v>0.5</v>
      </c>
      <c r="J511" s="46">
        <v>15240</v>
      </c>
      <c r="K511" s="46">
        <f t="shared" si="35"/>
        <v>43540</v>
      </c>
      <c r="L511" s="47">
        <v>60000</v>
      </c>
      <c r="M511" s="47">
        <v>240</v>
      </c>
      <c r="N511" s="46">
        <f t="shared" si="36"/>
        <v>240.5</v>
      </c>
    </row>
    <row r="512" spans="1:17" x14ac:dyDescent="0.3">
      <c r="A512" s="63">
        <v>145</v>
      </c>
      <c r="C512" s="48">
        <v>43521</v>
      </c>
      <c r="D512" s="22" t="s">
        <v>1135</v>
      </c>
      <c r="E512" s="44" t="s">
        <v>1136</v>
      </c>
      <c r="F512" s="23" t="s">
        <v>1137</v>
      </c>
      <c r="G512" s="24" t="s">
        <v>1138</v>
      </c>
      <c r="H512" s="23">
        <v>3010</v>
      </c>
      <c r="I512" s="25">
        <v>0.5</v>
      </c>
      <c r="J512" s="46">
        <v>11400</v>
      </c>
      <c r="K512" s="46">
        <f t="shared" si="35"/>
        <v>32570</v>
      </c>
      <c r="L512" s="47">
        <v>30000</v>
      </c>
      <c r="M512" s="47">
        <v>120</v>
      </c>
      <c r="N512" s="46">
        <f t="shared" si="36"/>
        <v>120.5</v>
      </c>
    </row>
    <row r="513" spans="1:17" x14ac:dyDescent="0.3">
      <c r="A513" s="63">
        <v>146</v>
      </c>
      <c r="C513" s="48">
        <v>43521</v>
      </c>
      <c r="D513" s="22" t="s">
        <v>1143</v>
      </c>
      <c r="E513" s="44">
        <v>7.984</v>
      </c>
      <c r="F513" s="23" t="s">
        <v>1144</v>
      </c>
      <c r="G513" s="24" t="s">
        <v>1145</v>
      </c>
      <c r="H513" s="23">
        <v>1220</v>
      </c>
      <c r="I513" s="25">
        <v>0.5</v>
      </c>
      <c r="J513" s="46">
        <v>49100</v>
      </c>
      <c r="K513" s="46">
        <f t="shared" si="35"/>
        <v>140290</v>
      </c>
      <c r="L513" s="47">
        <v>225000</v>
      </c>
      <c r="M513" s="47">
        <v>900</v>
      </c>
      <c r="N513" s="46">
        <f t="shared" si="36"/>
        <v>900.5</v>
      </c>
    </row>
    <row r="514" spans="1:17" x14ac:dyDescent="0.3">
      <c r="A514" s="63">
        <v>147</v>
      </c>
      <c r="C514" s="48">
        <v>43522</v>
      </c>
      <c r="D514" s="22" t="s">
        <v>1146</v>
      </c>
      <c r="E514" s="44" t="s">
        <v>553</v>
      </c>
      <c r="F514" s="23" t="s">
        <v>1147</v>
      </c>
      <c r="G514" s="24" t="s">
        <v>1148</v>
      </c>
      <c r="H514" s="23">
        <v>2050</v>
      </c>
      <c r="I514" s="25">
        <v>0.5</v>
      </c>
      <c r="J514" s="46">
        <v>21670</v>
      </c>
      <c r="K514" s="46">
        <f t="shared" si="35"/>
        <v>61910</v>
      </c>
      <c r="L514" s="47">
        <v>59000</v>
      </c>
      <c r="M514" s="47">
        <v>236</v>
      </c>
      <c r="N514" s="46">
        <f t="shared" si="36"/>
        <v>236.5</v>
      </c>
    </row>
    <row r="515" spans="1:17" x14ac:dyDescent="0.3">
      <c r="A515" s="63" t="s">
        <v>1139</v>
      </c>
      <c r="C515" s="48">
        <v>43521</v>
      </c>
      <c r="D515" s="22" t="s">
        <v>1140</v>
      </c>
      <c r="E515" s="44">
        <v>0.251</v>
      </c>
      <c r="F515" s="23" t="s">
        <v>1141</v>
      </c>
      <c r="G515" s="24" t="s">
        <v>1142</v>
      </c>
      <c r="H515" s="23">
        <v>1190</v>
      </c>
      <c r="I515" s="25">
        <v>0.5</v>
      </c>
      <c r="J515" s="46">
        <v>21060</v>
      </c>
      <c r="K515" s="46">
        <f>ROUND(J515/0.35,-1)</f>
        <v>60170</v>
      </c>
      <c r="N515" s="46">
        <f>I515+M515</f>
        <v>0.5</v>
      </c>
    </row>
    <row r="516" spans="1:17" x14ac:dyDescent="0.3">
      <c r="A516" s="63" t="s">
        <v>1149</v>
      </c>
      <c r="C516" s="48" t="s">
        <v>1150</v>
      </c>
      <c r="D516" s="22" t="s">
        <v>1151</v>
      </c>
      <c r="E516" s="44" t="s">
        <v>462</v>
      </c>
      <c r="F516" s="23" t="s">
        <v>1152</v>
      </c>
      <c r="G516" s="24" t="s">
        <v>1153</v>
      </c>
      <c r="H516" s="23">
        <v>1190</v>
      </c>
      <c r="I516" s="25">
        <v>0.5</v>
      </c>
      <c r="J516" s="46">
        <v>21060</v>
      </c>
      <c r="K516" s="46">
        <f t="shared" si="35"/>
        <v>60170</v>
      </c>
      <c r="N516" s="46">
        <f t="shared" si="36"/>
        <v>0.5</v>
      </c>
    </row>
    <row r="517" spans="1:17" x14ac:dyDescent="0.3">
      <c r="A517" s="63" t="s">
        <v>1154</v>
      </c>
      <c r="C517" s="48">
        <v>43522</v>
      </c>
      <c r="D517" s="22" t="s">
        <v>1155</v>
      </c>
      <c r="E517" s="44">
        <v>6.08</v>
      </c>
      <c r="F517" s="23" t="s">
        <v>1157</v>
      </c>
      <c r="G517" s="24" t="s">
        <v>1158</v>
      </c>
      <c r="H517" s="23">
        <v>1150</v>
      </c>
      <c r="I517" s="25">
        <v>1</v>
      </c>
      <c r="J517" s="46">
        <v>22840</v>
      </c>
      <c r="K517" s="46">
        <f t="shared" si="35"/>
        <v>65260</v>
      </c>
      <c r="N517" s="46">
        <f t="shared" si="36"/>
        <v>1</v>
      </c>
    </row>
    <row r="518" spans="1:17" x14ac:dyDescent="0.3">
      <c r="D518" s="22" t="s">
        <v>1156</v>
      </c>
      <c r="E518" s="44">
        <v>8.25</v>
      </c>
      <c r="F518" s="23" t="s">
        <v>77</v>
      </c>
      <c r="G518" s="24" t="s">
        <v>77</v>
      </c>
      <c r="K518" s="46">
        <f t="shared" si="35"/>
        <v>0</v>
      </c>
      <c r="N518" s="46">
        <f t="shared" si="36"/>
        <v>0</v>
      </c>
    </row>
    <row r="519" spans="1:17" x14ac:dyDescent="0.3">
      <c r="A519" s="63" t="s">
        <v>1159</v>
      </c>
      <c r="C519" s="48">
        <v>43522</v>
      </c>
      <c r="D519" s="22" t="s">
        <v>1160</v>
      </c>
      <c r="E519" s="44">
        <v>8.5020000000000007</v>
      </c>
      <c r="F519" s="23" t="s">
        <v>1162</v>
      </c>
      <c r="G519" s="45" t="s">
        <v>1163</v>
      </c>
      <c r="H519" s="23">
        <v>1220</v>
      </c>
      <c r="I519" s="25">
        <v>1</v>
      </c>
      <c r="J519" s="46">
        <v>81750</v>
      </c>
      <c r="K519" s="46">
        <f t="shared" si="35"/>
        <v>233570</v>
      </c>
      <c r="N519" s="46">
        <f t="shared" si="36"/>
        <v>1</v>
      </c>
    </row>
    <row r="520" spans="1:17" x14ac:dyDescent="0.3">
      <c r="D520" s="22" t="s">
        <v>1161</v>
      </c>
      <c r="E520" s="44">
        <v>17.114899999999999</v>
      </c>
      <c r="F520" s="23" t="s">
        <v>77</v>
      </c>
      <c r="G520" s="24" t="s">
        <v>77</v>
      </c>
      <c r="K520" s="46">
        <f t="shared" si="35"/>
        <v>0</v>
      </c>
      <c r="N520" s="46">
        <f t="shared" si="36"/>
        <v>0</v>
      </c>
    </row>
    <row r="521" spans="1:17" x14ac:dyDescent="0.3">
      <c r="A521" s="63">
        <v>148</v>
      </c>
      <c r="C521" s="48">
        <v>43522</v>
      </c>
      <c r="D521" s="22" t="s">
        <v>1164</v>
      </c>
      <c r="E521" s="44">
        <v>9.9293999999999993</v>
      </c>
      <c r="F521" s="23" t="s">
        <v>1166</v>
      </c>
      <c r="G521" s="24" t="s">
        <v>1167</v>
      </c>
      <c r="H521" s="23">
        <v>1090</v>
      </c>
      <c r="I521" s="25">
        <v>1</v>
      </c>
      <c r="J521" s="46">
        <v>48480</v>
      </c>
      <c r="K521" s="46">
        <f t="shared" si="35"/>
        <v>138510</v>
      </c>
      <c r="L521" s="47">
        <v>220000</v>
      </c>
      <c r="M521" s="47">
        <v>880</v>
      </c>
      <c r="N521" s="46">
        <f t="shared" si="36"/>
        <v>881</v>
      </c>
    </row>
    <row r="522" spans="1:17" x14ac:dyDescent="0.3">
      <c r="D522" s="22" t="s">
        <v>1165</v>
      </c>
      <c r="E522" s="44">
        <v>4</v>
      </c>
      <c r="F522" s="23" t="s">
        <v>77</v>
      </c>
      <c r="G522" s="24" t="s">
        <v>77</v>
      </c>
      <c r="K522" s="46">
        <f t="shared" si="35"/>
        <v>0</v>
      </c>
      <c r="N522" s="46">
        <f t="shared" si="36"/>
        <v>0</v>
      </c>
    </row>
    <row r="523" spans="1:17" s="39" customFormat="1" x14ac:dyDescent="0.3">
      <c r="A523" s="35" t="s">
        <v>1168</v>
      </c>
      <c r="B523" s="36"/>
      <c r="C523" s="37">
        <v>43522</v>
      </c>
      <c r="D523" s="38" t="s">
        <v>1169</v>
      </c>
      <c r="E523" s="35">
        <v>3.395</v>
      </c>
      <c r="F523" s="39" t="s">
        <v>1170</v>
      </c>
      <c r="G523" s="40" t="s">
        <v>1171</v>
      </c>
      <c r="H523" s="39">
        <v>1150</v>
      </c>
      <c r="I523" s="41">
        <v>0.5</v>
      </c>
      <c r="J523" s="41">
        <v>38000</v>
      </c>
      <c r="K523" s="41">
        <f t="shared" si="35"/>
        <v>108570</v>
      </c>
      <c r="L523" s="42"/>
      <c r="M523" s="42"/>
      <c r="N523" s="41">
        <f t="shared" si="36"/>
        <v>0.5</v>
      </c>
      <c r="O523" s="53"/>
      <c r="P523" s="37"/>
      <c r="Q523" s="36"/>
    </row>
    <row r="524" spans="1:17" x14ac:dyDescent="0.3">
      <c r="K524" s="46"/>
      <c r="N524" s="46">
        <f>SUM(N507:N523)</f>
        <v>3092.5</v>
      </c>
      <c r="O524" s="51">
        <v>70764</v>
      </c>
    </row>
    <row r="525" spans="1:17" x14ac:dyDescent="0.3">
      <c r="K525" s="46"/>
      <c r="N525" s="46"/>
    </row>
    <row r="526" spans="1:17" x14ac:dyDescent="0.3">
      <c r="A526" s="63">
        <v>149</v>
      </c>
      <c r="C526" s="48">
        <v>43521</v>
      </c>
      <c r="D526" s="22" t="s">
        <v>1172</v>
      </c>
      <c r="E526" s="44">
        <v>0.72899999999999998</v>
      </c>
      <c r="F526" s="23" t="s">
        <v>1173</v>
      </c>
      <c r="G526" s="24" t="s">
        <v>1175</v>
      </c>
      <c r="H526" s="23">
        <v>1190</v>
      </c>
      <c r="I526" s="25">
        <v>0.5</v>
      </c>
      <c r="J526" s="46">
        <v>19970</v>
      </c>
      <c r="K526" s="46">
        <f t="shared" ref="K526:K529" si="37">ROUND(J526/0.35,-1)</f>
        <v>57060</v>
      </c>
      <c r="L526" s="47">
        <v>30000</v>
      </c>
      <c r="M526" s="47">
        <v>120</v>
      </c>
      <c r="N526" s="46">
        <f t="shared" ref="N526:N529" si="38">I526+M526</f>
        <v>120.5</v>
      </c>
    </row>
    <row r="527" spans="1:17" x14ac:dyDescent="0.3">
      <c r="A527" s="63">
        <v>150</v>
      </c>
      <c r="C527" s="48">
        <v>43521</v>
      </c>
      <c r="D527" s="22" t="s">
        <v>1172</v>
      </c>
      <c r="E527" s="44">
        <v>0.72899999999999998</v>
      </c>
      <c r="F527" s="23" t="s">
        <v>1174</v>
      </c>
      <c r="G527" s="24" t="s">
        <v>1175</v>
      </c>
      <c r="H527" s="23">
        <v>1190</v>
      </c>
      <c r="I527" s="25">
        <v>0.5</v>
      </c>
      <c r="J527" s="46">
        <v>19970</v>
      </c>
      <c r="K527" s="46">
        <f t="shared" si="37"/>
        <v>57060</v>
      </c>
      <c r="L527" s="47">
        <v>30000</v>
      </c>
      <c r="M527" s="47">
        <v>120</v>
      </c>
      <c r="N527" s="46">
        <f t="shared" si="38"/>
        <v>120.5</v>
      </c>
    </row>
    <row r="528" spans="1:17" x14ac:dyDescent="0.3">
      <c r="A528" s="63">
        <v>152</v>
      </c>
      <c r="C528" s="48">
        <v>43522</v>
      </c>
      <c r="D528" s="22" t="s">
        <v>1176</v>
      </c>
      <c r="E528" s="44">
        <v>0.25480000000000003</v>
      </c>
      <c r="F528" s="23" t="s">
        <v>1177</v>
      </c>
      <c r="G528" s="24" t="s">
        <v>1178</v>
      </c>
      <c r="H528" s="23">
        <v>3010</v>
      </c>
      <c r="I528" s="25">
        <v>0.5</v>
      </c>
      <c r="J528" s="46">
        <v>20880</v>
      </c>
      <c r="K528" s="46">
        <f t="shared" si="37"/>
        <v>59660</v>
      </c>
      <c r="L528" s="47">
        <v>52500</v>
      </c>
      <c r="M528" s="47">
        <v>210</v>
      </c>
      <c r="N528" s="46">
        <f t="shared" si="38"/>
        <v>210.5</v>
      </c>
    </row>
    <row r="529" spans="1:17" x14ac:dyDescent="0.3">
      <c r="A529" s="63">
        <v>151</v>
      </c>
      <c r="C529" s="48">
        <v>43522</v>
      </c>
      <c r="D529" s="22" t="s">
        <v>107</v>
      </c>
      <c r="E529" s="44">
        <v>2.1999999999999999E-2</v>
      </c>
      <c r="F529" s="23" t="s">
        <v>1179</v>
      </c>
      <c r="G529" s="24" t="s">
        <v>1180</v>
      </c>
      <c r="H529" s="23">
        <v>3010</v>
      </c>
      <c r="I529" s="25">
        <v>1</v>
      </c>
      <c r="J529" s="46">
        <v>35790</v>
      </c>
      <c r="K529" s="46">
        <f t="shared" si="37"/>
        <v>102260</v>
      </c>
      <c r="L529" s="47">
        <v>105000</v>
      </c>
      <c r="M529" s="47">
        <v>420</v>
      </c>
      <c r="N529" s="46">
        <f t="shared" si="38"/>
        <v>421</v>
      </c>
    </row>
    <row r="530" spans="1:17" x14ac:dyDescent="0.3">
      <c r="D530" s="22" t="s">
        <v>108</v>
      </c>
      <c r="E530" s="44">
        <v>0.34620000000000001</v>
      </c>
      <c r="F530" s="23" t="s">
        <v>77</v>
      </c>
      <c r="G530" s="24" t="s">
        <v>77</v>
      </c>
      <c r="K530" s="46">
        <f t="shared" si="35"/>
        <v>0</v>
      </c>
      <c r="N530" s="46">
        <f t="shared" si="36"/>
        <v>0</v>
      </c>
    </row>
    <row r="531" spans="1:17" s="39" customFormat="1" x14ac:dyDescent="0.3">
      <c r="A531" s="35">
        <v>153</v>
      </c>
      <c r="B531" s="36"/>
      <c r="C531" s="37">
        <v>43523</v>
      </c>
      <c r="D531" s="38" t="s">
        <v>1181</v>
      </c>
      <c r="E531" s="35">
        <v>5.4839000000000002</v>
      </c>
      <c r="F531" s="39" t="s">
        <v>1182</v>
      </c>
      <c r="G531" s="40" t="s">
        <v>1183</v>
      </c>
      <c r="H531" s="39">
        <v>1070</v>
      </c>
      <c r="I531" s="41">
        <v>0.5</v>
      </c>
      <c r="J531" s="41">
        <v>72920</v>
      </c>
      <c r="K531" s="41">
        <f t="shared" si="35"/>
        <v>208340</v>
      </c>
      <c r="L531" s="42">
        <v>215000</v>
      </c>
      <c r="M531" s="42">
        <v>860</v>
      </c>
      <c r="N531" s="41">
        <f t="shared" si="36"/>
        <v>860.5</v>
      </c>
      <c r="O531" s="53"/>
      <c r="P531" s="37"/>
      <c r="Q531" s="36"/>
    </row>
    <row r="532" spans="1:17" x14ac:dyDescent="0.3">
      <c r="K532" s="46"/>
      <c r="N532" s="46">
        <f>SUM(N526:N531)</f>
        <v>1733</v>
      </c>
      <c r="O532" s="51">
        <v>70778</v>
      </c>
    </row>
    <row r="533" spans="1:17" x14ac:dyDescent="0.3">
      <c r="K533" s="46"/>
      <c r="N533" s="46"/>
    </row>
    <row r="534" spans="1:17" x14ac:dyDescent="0.3">
      <c r="A534" s="63">
        <v>154</v>
      </c>
      <c r="C534" s="48">
        <v>43524</v>
      </c>
      <c r="D534" s="22" t="s">
        <v>982</v>
      </c>
      <c r="E534" s="44">
        <v>0.34</v>
      </c>
      <c r="F534" s="23" t="s">
        <v>984</v>
      </c>
      <c r="G534" s="24" t="s">
        <v>1185</v>
      </c>
      <c r="H534" s="23">
        <v>1070</v>
      </c>
      <c r="I534" s="25">
        <v>0.5</v>
      </c>
      <c r="J534" s="46">
        <v>39140</v>
      </c>
      <c r="K534" s="46">
        <f t="shared" si="35"/>
        <v>111830</v>
      </c>
      <c r="L534" s="47">
        <v>153500</v>
      </c>
      <c r="M534" s="47">
        <v>614</v>
      </c>
      <c r="N534" s="46">
        <f t="shared" si="36"/>
        <v>614.5</v>
      </c>
    </row>
    <row r="535" spans="1:17" s="39" customFormat="1" x14ac:dyDescent="0.3">
      <c r="A535" s="35" t="s">
        <v>1186</v>
      </c>
      <c r="B535" s="36"/>
      <c r="C535" s="37">
        <v>43524</v>
      </c>
      <c r="D535" s="38" t="s">
        <v>1187</v>
      </c>
      <c r="E535" s="35">
        <v>0.61480000000000001</v>
      </c>
      <c r="F535" s="39" t="s">
        <v>1188</v>
      </c>
      <c r="G535" s="40" t="s">
        <v>1189</v>
      </c>
      <c r="H535" s="39">
        <v>1090</v>
      </c>
      <c r="I535" s="41">
        <v>0.5</v>
      </c>
      <c r="J535" s="41">
        <v>1090</v>
      </c>
      <c r="K535" s="41">
        <f t="shared" si="35"/>
        <v>3110</v>
      </c>
      <c r="L535" s="42"/>
      <c r="M535" s="42"/>
      <c r="N535" s="41">
        <f t="shared" si="36"/>
        <v>0.5</v>
      </c>
      <c r="O535" s="53"/>
      <c r="P535" s="37"/>
      <c r="Q535" s="36"/>
    </row>
    <row r="536" spans="1:17" x14ac:dyDescent="0.3">
      <c r="K536" s="46"/>
      <c r="N536" s="46">
        <f>SUM(N534:N535)</f>
        <v>615</v>
      </c>
      <c r="O536" s="51">
        <v>70814</v>
      </c>
    </row>
    <row r="537" spans="1:17" x14ac:dyDescent="0.3">
      <c r="K537" s="46"/>
      <c r="N537" s="46"/>
    </row>
    <row r="538" spans="1:17" x14ac:dyDescent="0.3">
      <c r="A538" s="63" t="s">
        <v>1190</v>
      </c>
      <c r="C538" s="48">
        <v>43525</v>
      </c>
      <c r="D538" s="22" t="s">
        <v>1191</v>
      </c>
      <c r="E538" s="44" t="s">
        <v>1193</v>
      </c>
      <c r="F538" s="23" t="s">
        <v>1194</v>
      </c>
      <c r="G538" s="24" t="s">
        <v>1196</v>
      </c>
      <c r="H538" s="23">
        <v>3010</v>
      </c>
      <c r="I538" s="25">
        <v>1</v>
      </c>
      <c r="J538" s="46">
        <f>2630+21100</f>
        <v>23730</v>
      </c>
      <c r="K538" s="46">
        <f>ROUND(J538/0.35,-1)</f>
        <v>67800</v>
      </c>
      <c r="N538" s="46">
        <f>I538+M538</f>
        <v>1</v>
      </c>
    </row>
    <row r="539" spans="1:17" x14ac:dyDescent="0.3">
      <c r="D539" s="22" t="s">
        <v>1192</v>
      </c>
      <c r="E539" s="44" t="s">
        <v>1193</v>
      </c>
      <c r="F539" s="23" t="s">
        <v>1195</v>
      </c>
      <c r="G539" s="24" t="s">
        <v>77</v>
      </c>
      <c r="H539" s="23">
        <v>3010</v>
      </c>
      <c r="K539" s="46">
        <f>ROUND(J539/0.35,-1)</f>
        <v>0</v>
      </c>
      <c r="N539" s="46">
        <f>I539+M539</f>
        <v>0</v>
      </c>
    </row>
    <row r="540" spans="1:17" x14ac:dyDescent="0.3">
      <c r="A540" s="63" t="s">
        <v>1197</v>
      </c>
      <c r="C540" s="48">
        <v>43525</v>
      </c>
      <c r="D540" s="22" t="s">
        <v>1198</v>
      </c>
      <c r="E540" s="44">
        <v>58.546999999999997</v>
      </c>
      <c r="F540" s="23" t="s">
        <v>1199</v>
      </c>
      <c r="G540" s="24" t="s">
        <v>1200</v>
      </c>
      <c r="H540" s="23">
        <v>1160</v>
      </c>
      <c r="I540" s="25">
        <v>0.5</v>
      </c>
      <c r="J540" s="46">
        <v>130160</v>
      </c>
      <c r="K540" s="46">
        <f t="shared" si="35"/>
        <v>371890</v>
      </c>
      <c r="N540" s="46">
        <f t="shared" si="36"/>
        <v>0.5</v>
      </c>
    </row>
    <row r="541" spans="1:17" x14ac:dyDescent="0.3">
      <c r="A541" s="63" t="s">
        <v>1201</v>
      </c>
      <c r="C541" s="48">
        <v>43525</v>
      </c>
      <c r="D541" s="22" t="s">
        <v>1202</v>
      </c>
      <c r="E541" s="44">
        <v>0.71099999999999997</v>
      </c>
      <c r="F541" s="23" t="s">
        <v>1204</v>
      </c>
      <c r="G541" s="24" t="s">
        <v>1205</v>
      </c>
      <c r="H541" s="23">
        <v>1070</v>
      </c>
      <c r="I541" s="25">
        <v>1</v>
      </c>
      <c r="J541" s="46">
        <v>45530</v>
      </c>
      <c r="K541" s="46">
        <f t="shared" si="35"/>
        <v>130090</v>
      </c>
      <c r="N541" s="46">
        <f t="shared" si="36"/>
        <v>1</v>
      </c>
    </row>
    <row r="542" spans="1:17" x14ac:dyDescent="0.3">
      <c r="D542" s="22" t="s">
        <v>1203</v>
      </c>
      <c r="E542" s="44">
        <v>0.96799999999999997</v>
      </c>
      <c r="F542" s="23" t="s">
        <v>1195</v>
      </c>
      <c r="G542" s="24" t="s">
        <v>77</v>
      </c>
      <c r="K542" s="46">
        <f t="shared" si="35"/>
        <v>0</v>
      </c>
      <c r="N542" s="46">
        <f t="shared" si="36"/>
        <v>0</v>
      </c>
    </row>
    <row r="543" spans="1:17" x14ac:dyDescent="0.3">
      <c r="A543" s="63" t="s">
        <v>1190</v>
      </c>
      <c r="C543" s="48">
        <v>43525</v>
      </c>
      <c r="D543" s="22" t="s">
        <v>1206</v>
      </c>
      <c r="E543" s="44">
        <v>0.2296</v>
      </c>
      <c r="F543" s="23" t="s">
        <v>1207</v>
      </c>
      <c r="G543" s="24" t="s">
        <v>1208</v>
      </c>
      <c r="H543" s="23">
        <v>3010</v>
      </c>
      <c r="I543" s="25">
        <v>0.5</v>
      </c>
      <c r="J543" s="46">
        <v>32490</v>
      </c>
      <c r="K543" s="46">
        <f t="shared" si="35"/>
        <v>92830</v>
      </c>
      <c r="N543" s="46">
        <f t="shared" si="36"/>
        <v>0.5</v>
      </c>
    </row>
    <row r="544" spans="1:17" x14ac:dyDescent="0.3">
      <c r="A544" s="63">
        <v>155</v>
      </c>
      <c r="C544" s="48">
        <v>43525</v>
      </c>
      <c r="D544" s="22" t="s">
        <v>1209</v>
      </c>
      <c r="E544" s="44">
        <v>0.18640000000000001</v>
      </c>
      <c r="F544" s="23" t="s">
        <v>1210</v>
      </c>
      <c r="G544" s="24" t="s">
        <v>1211</v>
      </c>
      <c r="H544" s="23">
        <v>3010</v>
      </c>
      <c r="I544" s="25">
        <v>0.5</v>
      </c>
      <c r="J544" s="46">
        <v>29490</v>
      </c>
      <c r="K544" s="46">
        <f t="shared" si="35"/>
        <v>84260</v>
      </c>
      <c r="L544" s="47">
        <v>97000</v>
      </c>
      <c r="M544" s="47">
        <v>388</v>
      </c>
      <c r="N544" s="46">
        <f t="shared" si="36"/>
        <v>388.5</v>
      </c>
    </row>
    <row r="545" spans="1:17" x14ac:dyDescent="0.3">
      <c r="A545" s="63">
        <v>156</v>
      </c>
      <c r="C545" s="48">
        <v>43525</v>
      </c>
      <c r="D545" s="22" t="s">
        <v>1212</v>
      </c>
      <c r="E545" s="44">
        <v>5.01</v>
      </c>
      <c r="F545" s="23" t="s">
        <v>1213</v>
      </c>
      <c r="G545" s="24" t="s">
        <v>1214</v>
      </c>
      <c r="H545" s="23">
        <v>1030</v>
      </c>
      <c r="I545" s="25">
        <v>0.5</v>
      </c>
      <c r="J545" s="46">
        <v>66000</v>
      </c>
      <c r="K545" s="46">
        <f t="shared" si="35"/>
        <v>188570</v>
      </c>
      <c r="L545" s="47">
        <v>185000</v>
      </c>
      <c r="M545" s="47">
        <v>740</v>
      </c>
      <c r="N545" s="46">
        <f t="shared" si="36"/>
        <v>740.5</v>
      </c>
    </row>
    <row r="546" spans="1:17" x14ac:dyDescent="0.3">
      <c r="A546" s="63" t="s">
        <v>1215</v>
      </c>
      <c r="C546" s="48">
        <v>43528</v>
      </c>
      <c r="D546" s="22" t="s">
        <v>1216</v>
      </c>
      <c r="E546" s="44">
        <v>28.044</v>
      </c>
      <c r="F546" s="23" t="s">
        <v>1218</v>
      </c>
      <c r="G546" s="24" t="s">
        <v>1219</v>
      </c>
      <c r="H546" s="23">
        <v>1080</v>
      </c>
      <c r="I546" s="25">
        <v>1</v>
      </c>
      <c r="J546" s="46">
        <v>105710</v>
      </c>
      <c r="K546" s="46">
        <f t="shared" si="35"/>
        <v>302030</v>
      </c>
      <c r="N546" s="46">
        <f t="shared" si="36"/>
        <v>1</v>
      </c>
    </row>
    <row r="547" spans="1:17" x14ac:dyDescent="0.3">
      <c r="D547" s="22" t="s">
        <v>1217</v>
      </c>
      <c r="E547" s="44">
        <v>20.418900000000001</v>
      </c>
      <c r="F547" s="23" t="s">
        <v>1195</v>
      </c>
      <c r="G547" s="24" t="s">
        <v>77</v>
      </c>
      <c r="K547" s="46">
        <f t="shared" si="35"/>
        <v>0</v>
      </c>
      <c r="N547" s="46">
        <f t="shared" si="36"/>
        <v>0</v>
      </c>
    </row>
    <row r="548" spans="1:17" x14ac:dyDescent="0.3">
      <c r="A548" s="63">
        <v>157</v>
      </c>
      <c r="C548" s="48">
        <v>43528</v>
      </c>
      <c r="D548" s="22" t="s">
        <v>1220</v>
      </c>
      <c r="E548" s="44">
        <v>0.22</v>
      </c>
      <c r="F548" s="23" t="s">
        <v>1221</v>
      </c>
      <c r="G548" s="24" t="s">
        <v>1222</v>
      </c>
      <c r="H548" s="23">
        <v>3010</v>
      </c>
      <c r="I548" s="25">
        <v>0.5</v>
      </c>
      <c r="J548" s="46">
        <v>68860</v>
      </c>
      <c r="K548" s="46">
        <f t="shared" si="35"/>
        <v>196740</v>
      </c>
      <c r="L548" s="47">
        <v>34430</v>
      </c>
      <c r="M548" s="47">
        <v>138</v>
      </c>
      <c r="N548" s="46">
        <f t="shared" si="36"/>
        <v>138.5</v>
      </c>
    </row>
    <row r="549" spans="1:17" s="39" customFormat="1" x14ac:dyDescent="0.3">
      <c r="A549" s="35">
        <v>158</v>
      </c>
      <c r="B549" s="36"/>
      <c r="C549" s="37">
        <v>43528</v>
      </c>
      <c r="D549" s="38" t="s">
        <v>1223</v>
      </c>
      <c r="E549" s="35" t="s">
        <v>1224</v>
      </c>
      <c r="F549" s="39" t="s">
        <v>1225</v>
      </c>
      <c r="G549" s="40" t="s">
        <v>1226</v>
      </c>
      <c r="H549" s="39">
        <v>3010</v>
      </c>
      <c r="I549" s="41">
        <v>0.5</v>
      </c>
      <c r="J549" s="41">
        <v>5600</v>
      </c>
      <c r="K549" s="41">
        <f t="shared" si="35"/>
        <v>16000</v>
      </c>
      <c r="L549" s="42">
        <v>5000</v>
      </c>
      <c r="M549" s="42">
        <v>20</v>
      </c>
      <c r="N549" s="41">
        <f t="shared" si="36"/>
        <v>20.5</v>
      </c>
      <c r="O549" s="53"/>
      <c r="P549" s="37"/>
      <c r="Q549" s="36"/>
    </row>
    <row r="550" spans="1:17" x14ac:dyDescent="0.3">
      <c r="K550" s="46"/>
      <c r="N550" s="46">
        <f>SUM(N538:N549)</f>
        <v>1292</v>
      </c>
      <c r="O550" s="51">
        <v>70829</v>
      </c>
    </row>
    <row r="551" spans="1:17" x14ac:dyDescent="0.3">
      <c r="K551" s="46"/>
      <c r="N551" s="46"/>
    </row>
    <row r="552" spans="1:17" s="45" customFormat="1" x14ac:dyDescent="0.3">
      <c r="A552" s="63" t="s">
        <v>1184</v>
      </c>
      <c r="B552" s="21"/>
      <c r="C552" s="48" t="s">
        <v>1240</v>
      </c>
      <c r="D552" s="43" t="s">
        <v>1241</v>
      </c>
      <c r="E552" s="44">
        <v>68.938999999999993</v>
      </c>
      <c r="F552" s="45" t="s">
        <v>1242</v>
      </c>
      <c r="G552" s="24" t="s">
        <v>1242</v>
      </c>
      <c r="H552" s="45">
        <v>1070</v>
      </c>
      <c r="I552" s="46">
        <v>0.5</v>
      </c>
      <c r="J552" s="46">
        <v>92520</v>
      </c>
      <c r="K552" s="46">
        <f>ROUND(J552/0.35,-1)</f>
        <v>264340</v>
      </c>
      <c r="L552" s="47"/>
      <c r="M552" s="47"/>
      <c r="N552" s="46">
        <f>I552+M552</f>
        <v>0.5</v>
      </c>
      <c r="O552" s="51"/>
      <c r="P552" s="68"/>
      <c r="Q552" s="21"/>
    </row>
    <row r="553" spans="1:17" s="45" customFormat="1" x14ac:dyDescent="0.3">
      <c r="A553" s="63">
        <v>159</v>
      </c>
      <c r="B553" s="21"/>
      <c r="C553" s="48">
        <v>43528</v>
      </c>
      <c r="D553" s="43" t="s">
        <v>1227</v>
      </c>
      <c r="E553" s="44">
        <v>9.1282999999999994</v>
      </c>
      <c r="F553" s="45" t="s">
        <v>1228</v>
      </c>
      <c r="G553" s="24" t="s">
        <v>1229</v>
      </c>
      <c r="H553" s="45">
        <v>1180</v>
      </c>
      <c r="I553" s="46">
        <v>0.5</v>
      </c>
      <c r="J553" s="46">
        <v>38650</v>
      </c>
      <c r="K553" s="46">
        <f t="shared" si="35"/>
        <v>110430</v>
      </c>
      <c r="L553" s="47">
        <v>129900</v>
      </c>
      <c r="M553" s="47">
        <v>519.6</v>
      </c>
      <c r="N553" s="46">
        <f t="shared" si="36"/>
        <v>520.1</v>
      </c>
      <c r="O553" s="51"/>
      <c r="P553" s="68"/>
      <c r="Q553" s="21"/>
    </row>
    <row r="554" spans="1:17" x14ac:dyDescent="0.3">
      <c r="A554" s="63">
        <v>160</v>
      </c>
      <c r="C554" s="48">
        <v>43528</v>
      </c>
      <c r="D554" s="22" t="s">
        <v>1230</v>
      </c>
      <c r="E554" s="44">
        <v>57.656799999999997</v>
      </c>
      <c r="F554" s="23" t="s">
        <v>1231</v>
      </c>
      <c r="G554" s="24" t="s">
        <v>1232</v>
      </c>
      <c r="H554" s="23">
        <v>1120</v>
      </c>
      <c r="I554" s="25">
        <v>0.5</v>
      </c>
      <c r="J554" s="46">
        <v>104270</v>
      </c>
      <c r="K554" s="46">
        <f t="shared" si="35"/>
        <v>297910</v>
      </c>
      <c r="L554" s="47">
        <v>316270.5</v>
      </c>
      <c r="M554" s="47">
        <v>1265.2</v>
      </c>
      <c r="N554" s="46">
        <f t="shared" si="36"/>
        <v>1265.7</v>
      </c>
    </row>
    <row r="555" spans="1:17" x14ac:dyDescent="0.3">
      <c r="A555" s="63" t="s">
        <v>1233</v>
      </c>
      <c r="C555" s="48">
        <v>43528</v>
      </c>
      <c r="D555" s="22" t="s">
        <v>1234</v>
      </c>
      <c r="E555" s="44">
        <v>1.2</v>
      </c>
      <c r="F555" s="23" t="s">
        <v>1235</v>
      </c>
      <c r="G555" s="24" t="s">
        <v>1236</v>
      </c>
      <c r="H555" s="23">
        <v>1040</v>
      </c>
      <c r="I555" s="25">
        <v>0.5</v>
      </c>
      <c r="J555" s="46">
        <v>15200</v>
      </c>
      <c r="K555" s="46">
        <f t="shared" si="35"/>
        <v>43430</v>
      </c>
      <c r="N555" s="46">
        <f t="shared" si="36"/>
        <v>0.5</v>
      </c>
    </row>
    <row r="556" spans="1:17" s="39" customFormat="1" x14ac:dyDescent="0.3">
      <c r="A556" s="35">
        <v>161</v>
      </c>
      <c r="B556" s="36"/>
      <c r="C556" s="37">
        <v>43529</v>
      </c>
      <c r="D556" s="38" t="s">
        <v>1008</v>
      </c>
      <c r="E556" s="35" t="s">
        <v>1237</v>
      </c>
      <c r="F556" s="39" t="s">
        <v>1238</v>
      </c>
      <c r="G556" s="40" t="s">
        <v>1239</v>
      </c>
      <c r="H556" s="39">
        <v>3010</v>
      </c>
      <c r="I556" s="41">
        <v>0.5</v>
      </c>
      <c r="J556" s="41">
        <v>65130</v>
      </c>
      <c r="K556" s="41">
        <f t="shared" si="35"/>
        <v>186090</v>
      </c>
      <c r="L556" s="42">
        <v>149000</v>
      </c>
      <c r="M556" s="42">
        <v>596</v>
      </c>
      <c r="N556" s="41">
        <f t="shared" si="36"/>
        <v>596.5</v>
      </c>
      <c r="O556" s="53"/>
      <c r="P556" s="37"/>
      <c r="Q556" s="36"/>
    </row>
    <row r="557" spans="1:17" x14ac:dyDescent="0.3">
      <c r="K557" s="46"/>
      <c r="N557" s="46">
        <f>SUM(N552:N556)</f>
        <v>2383.3000000000002</v>
      </c>
    </row>
    <row r="558" spans="1:17" x14ac:dyDescent="0.3">
      <c r="K558" s="46"/>
      <c r="N558" s="46"/>
    </row>
    <row r="559" spans="1:17" s="45" customFormat="1" x14ac:dyDescent="0.3">
      <c r="A559" s="63" t="s">
        <v>1243</v>
      </c>
      <c r="B559" s="21" t="s">
        <v>403</v>
      </c>
      <c r="C559" s="48">
        <v>43529</v>
      </c>
      <c r="D559" s="43" t="s">
        <v>1244</v>
      </c>
      <c r="E559" s="44">
        <v>1.075</v>
      </c>
      <c r="F559" s="45" t="s">
        <v>1245</v>
      </c>
      <c r="G559" s="24" t="s">
        <v>1246</v>
      </c>
      <c r="H559" s="45">
        <v>1070</v>
      </c>
      <c r="I559" s="46">
        <v>0.5</v>
      </c>
      <c r="J559" s="46">
        <v>46040</v>
      </c>
      <c r="K559" s="46">
        <f t="shared" si="35"/>
        <v>131540</v>
      </c>
      <c r="L559" s="47"/>
      <c r="M559" s="47"/>
      <c r="N559" s="46">
        <f t="shared" si="36"/>
        <v>0.5</v>
      </c>
      <c r="O559" s="51"/>
      <c r="P559" s="68"/>
      <c r="Q559" s="21"/>
    </row>
    <row r="560" spans="1:17" x14ac:dyDescent="0.3">
      <c r="A560" s="63" t="s">
        <v>1243</v>
      </c>
      <c r="C560" s="48">
        <v>43529</v>
      </c>
      <c r="D560" s="22" t="s">
        <v>1247</v>
      </c>
      <c r="E560" s="44">
        <v>30</v>
      </c>
      <c r="F560" s="23" t="s">
        <v>1248</v>
      </c>
      <c r="G560" s="24" t="s">
        <v>1249</v>
      </c>
      <c r="H560" s="23">
        <v>1040</v>
      </c>
      <c r="I560" s="25">
        <v>4.5</v>
      </c>
      <c r="J560" s="46">
        <v>612560</v>
      </c>
      <c r="K560" s="46">
        <f t="shared" si="35"/>
        <v>1750170</v>
      </c>
      <c r="N560" s="46">
        <f t="shared" si="36"/>
        <v>4.5</v>
      </c>
    </row>
    <row r="561" spans="1:14" x14ac:dyDescent="0.3">
      <c r="A561" s="63" t="s">
        <v>1258</v>
      </c>
      <c r="D561" s="22" t="s">
        <v>1250</v>
      </c>
      <c r="E561" s="44">
        <v>70</v>
      </c>
      <c r="F561" s="23" t="s">
        <v>77</v>
      </c>
      <c r="G561" s="24" t="s">
        <v>77</v>
      </c>
      <c r="H561" s="23">
        <v>1040</v>
      </c>
      <c r="K561" s="46">
        <f t="shared" si="35"/>
        <v>0</v>
      </c>
      <c r="N561" s="46">
        <f t="shared" si="36"/>
        <v>0</v>
      </c>
    </row>
    <row r="562" spans="1:14" x14ac:dyDescent="0.3">
      <c r="D562" s="22" t="s">
        <v>1251</v>
      </c>
      <c r="E562" s="44">
        <v>80</v>
      </c>
      <c r="F562" s="23" t="s">
        <v>77</v>
      </c>
      <c r="G562" s="24" t="s">
        <v>77</v>
      </c>
      <c r="H562" s="23">
        <v>1040</v>
      </c>
      <c r="K562" s="46">
        <f t="shared" si="35"/>
        <v>0</v>
      </c>
      <c r="N562" s="46">
        <f t="shared" si="36"/>
        <v>0</v>
      </c>
    </row>
    <row r="563" spans="1:14" x14ac:dyDescent="0.3">
      <c r="D563" s="22" t="s">
        <v>1252</v>
      </c>
      <c r="E563" s="44">
        <v>32</v>
      </c>
      <c r="F563" s="23" t="s">
        <v>77</v>
      </c>
      <c r="G563" s="24" t="s">
        <v>77</v>
      </c>
      <c r="H563" s="23">
        <v>1040</v>
      </c>
      <c r="K563" s="46">
        <f t="shared" si="35"/>
        <v>0</v>
      </c>
      <c r="N563" s="46">
        <f t="shared" si="36"/>
        <v>0</v>
      </c>
    </row>
    <row r="564" spans="1:14" x14ac:dyDescent="0.3">
      <c r="D564" s="22" t="s">
        <v>1253</v>
      </c>
      <c r="E564" s="44">
        <v>4.3899999999999997</v>
      </c>
      <c r="F564" s="45" t="s">
        <v>77</v>
      </c>
      <c r="G564" s="24" t="s">
        <v>77</v>
      </c>
      <c r="H564" s="23">
        <v>1040</v>
      </c>
      <c r="K564" s="46">
        <f t="shared" ref="K564:K619" si="39">ROUND(J564/0.35,-1)</f>
        <v>0</v>
      </c>
      <c r="N564" s="46">
        <f t="shared" ref="N564:N619" si="40">I564+M564</f>
        <v>0</v>
      </c>
    </row>
    <row r="565" spans="1:14" x14ac:dyDescent="0.3">
      <c r="D565" s="22" t="s">
        <v>1254</v>
      </c>
      <c r="E565" s="44">
        <v>41.765999999999998</v>
      </c>
      <c r="F565" s="45" t="s">
        <v>77</v>
      </c>
      <c r="G565" s="24" t="s">
        <v>77</v>
      </c>
      <c r="H565" s="23">
        <v>1040</v>
      </c>
      <c r="K565" s="46">
        <f t="shared" si="39"/>
        <v>0</v>
      </c>
      <c r="N565" s="46">
        <f t="shared" si="40"/>
        <v>0</v>
      </c>
    </row>
    <row r="566" spans="1:14" x14ac:dyDescent="0.3">
      <c r="D566" s="22" t="s">
        <v>1255</v>
      </c>
      <c r="E566" s="44">
        <v>0.25</v>
      </c>
      <c r="F566" s="45" t="s">
        <v>77</v>
      </c>
      <c r="G566" s="24" t="s">
        <v>77</v>
      </c>
      <c r="H566" s="23">
        <v>1040</v>
      </c>
      <c r="K566" s="46">
        <f t="shared" si="39"/>
        <v>0</v>
      </c>
      <c r="N566" s="46">
        <f t="shared" si="40"/>
        <v>0</v>
      </c>
    </row>
    <row r="567" spans="1:14" x14ac:dyDescent="0.3">
      <c r="D567" s="22" t="s">
        <v>1256</v>
      </c>
      <c r="E567" s="44">
        <v>66.5</v>
      </c>
      <c r="F567" s="45" t="s">
        <v>77</v>
      </c>
      <c r="G567" s="24" t="s">
        <v>77</v>
      </c>
      <c r="H567" s="23">
        <v>1040</v>
      </c>
      <c r="K567" s="46">
        <f t="shared" si="39"/>
        <v>0</v>
      </c>
      <c r="N567" s="46">
        <f t="shared" si="40"/>
        <v>0</v>
      </c>
    </row>
    <row r="568" spans="1:14" x14ac:dyDescent="0.3">
      <c r="D568" s="22" t="s">
        <v>1257</v>
      </c>
      <c r="E568" s="44">
        <v>42</v>
      </c>
      <c r="F568" s="45" t="s">
        <v>77</v>
      </c>
      <c r="G568" s="24" t="s">
        <v>77</v>
      </c>
      <c r="H568" s="23">
        <v>1040</v>
      </c>
      <c r="K568" s="46">
        <f t="shared" si="39"/>
        <v>0</v>
      </c>
      <c r="N568" s="46">
        <f t="shared" si="40"/>
        <v>0</v>
      </c>
    </row>
    <row r="569" spans="1:14" x14ac:dyDescent="0.3">
      <c r="A569" s="63">
        <v>162</v>
      </c>
      <c r="C569" s="48">
        <v>43529</v>
      </c>
      <c r="D569" s="22" t="s">
        <v>1098</v>
      </c>
      <c r="E569" s="44">
        <v>11</v>
      </c>
      <c r="F569" s="23" t="s">
        <v>1259</v>
      </c>
      <c r="G569" s="24" t="s">
        <v>1260</v>
      </c>
      <c r="H569" s="23">
        <v>1130</v>
      </c>
      <c r="I569" s="25">
        <v>0.5</v>
      </c>
      <c r="J569" s="46">
        <v>11300</v>
      </c>
      <c r="K569" s="46">
        <f t="shared" si="39"/>
        <v>32290</v>
      </c>
      <c r="L569" s="47">
        <v>49500</v>
      </c>
      <c r="M569" s="47">
        <v>198</v>
      </c>
      <c r="N569" s="46">
        <f t="shared" si="40"/>
        <v>198.5</v>
      </c>
    </row>
    <row r="570" spans="1:14" x14ac:dyDescent="0.3">
      <c r="A570" s="63">
        <v>163</v>
      </c>
      <c r="C570" s="48">
        <v>43529</v>
      </c>
      <c r="D570" s="43" t="s">
        <v>1098</v>
      </c>
      <c r="E570" s="44">
        <v>29.13</v>
      </c>
      <c r="F570" s="45" t="s">
        <v>1259</v>
      </c>
      <c r="G570" s="24" t="s">
        <v>1261</v>
      </c>
      <c r="H570" s="23">
        <v>1130</v>
      </c>
      <c r="I570" s="25">
        <v>0.5</v>
      </c>
      <c r="J570" s="46">
        <v>29930</v>
      </c>
      <c r="K570" s="46">
        <f t="shared" si="39"/>
        <v>85510</v>
      </c>
      <c r="L570" s="47">
        <v>128040</v>
      </c>
      <c r="M570" s="47">
        <v>512.16</v>
      </c>
      <c r="N570" s="46">
        <f t="shared" si="40"/>
        <v>512.66</v>
      </c>
    </row>
    <row r="571" spans="1:14" x14ac:dyDescent="0.3">
      <c r="A571" s="63">
        <v>164</v>
      </c>
      <c r="C571" s="48">
        <v>43529</v>
      </c>
      <c r="D571" s="43" t="s">
        <v>1098</v>
      </c>
      <c r="E571" s="44">
        <v>9</v>
      </c>
      <c r="F571" s="45" t="s">
        <v>1259</v>
      </c>
      <c r="G571" s="24" t="s">
        <v>1262</v>
      </c>
      <c r="H571" s="23">
        <v>1130</v>
      </c>
      <c r="I571" s="25">
        <v>0.5</v>
      </c>
      <c r="J571" s="46">
        <v>9250</v>
      </c>
      <c r="K571" s="46">
        <f t="shared" si="39"/>
        <v>26430</v>
      </c>
      <c r="L571" s="47">
        <v>37800</v>
      </c>
      <c r="M571" s="47">
        <v>151.19999999999999</v>
      </c>
      <c r="N571" s="46">
        <f t="shared" si="40"/>
        <v>151.69999999999999</v>
      </c>
    </row>
    <row r="572" spans="1:14" x14ac:dyDescent="0.3">
      <c r="A572" s="63">
        <v>169</v>
      </c>
      <c r="C572" s="48">
        <v>43530</v>
      </c>
      <c r="D572" s="22" t="s">
        <v>1263</v>
      </c>
      <c r="E572" s="44">
        <v>0.4834</v>
      </c>
      <c r="F572" s="23" t="s">
        <v>1265</v>
      </c>
      <c r="G572" s="24" t="s">
        <v>1266</v>
      </c>
      <c r="H572" s="23">
        <v>1220</v>
      </c>
      <c r="I572" s="25">
        <v>1</v>
      </c>
      <c r="J572" s="46">
        <v>27930</v>
      </c>
      <c r="K572" s="46">
        <f t="shared" si="39"/>
        <v>79800</v>
      </c>
      <c r="L572" s="47">
        <v>79999</v>
      </c>
      <c r="M572" s="47">
        <v>320</v>
      </c>
      <c r="N572" s="46">
        <f t="shared" si="40"/>
        <v>321</v>
      </c>
    </row>
    <row r="573" spans="1:14" x14ac:dyDescent="0.3">
      <c r="D573" s="22" t="s">
        <v>1264</v>
      </c>
      <c r="E573" s="44">
        <v>2.9100000000000001E-2</v>
      </c>
      <c r="F573" s="23" t="s">
        <v>77</v>
      </c>
      <c r="G573" s="24" t="s">
        <v>77</v>
      </c>
      <c r="K573" s="46">
        <f t="shared" si="39"/>
        <v>0</v>
      </c>
      <c r="N573" s="46">
        <f t="shared" si="40"/>
        <v>0</v>
      </c>
    </row>
    <row r="574" spans="1:14" x14ac:dyDescent="0.3">
      <c r="A574" s="63">
        <v>170</v>
      </c>
      <c r="C574" s="48">
        <v>43530</v>
      </c>
      <c r="D574" s="22" t="s">
        <v>1267</v>
      </c>
      <c r="E574" s="44">
        <v>1.4339999999999999</v>
      </c>
      <c r="F574" s="23" t="s">
        <v>1270</v>
      </c>
      <c r="G574" s="24" t="s">
        <v>1271</v>
      </c>
      <c r="H574" s="23">
        <v>1100</v>
      </c>
      <c r="I574" s="25">
        <v>2</v>
      </c>
      <c r="J574" s="46">
        <v>126060</v>
      </c>
      <c r="K574" s="46">
        <f t="shared" si="39"/>
        <v>360170</v>
      </c>
      <c r="L574" s="47">
        <v>600000</v>
      </c>
      <c r="M574" s="47">
        <v>2400</v>
      </c>
      <c r="N574" s="46">
        <f t="shared" si="40"/>
        <v>2402</v>
      </c>
    </row>
    <row r="575" spans="1:14" x14ac:dyDescent="0.3">
      <c r="D575" s="22" t="s">
        <v>1268</v>
      </c>
      <c r="E575" s="44">
        <v>1.175</v>
      </c>
      <c r="F575" s="23" t="s">
        <v>77</v>
      </c>
      <c r="G575" s="24" t="s">
        <v>77</v>
      </c>
      <c r="K575" s="46">
        <f t="shared" si="39"/>
        <v>0</v>
      </c>
      <c r="N575" s="46">
        <f t="shared" si="40"/>
        <v>0</v>
      </c>
    </row>
    <row r="576" spans="1:14" x14ac:dyDescent="0.3">
      <c r="D576" s="22" t="s">
        <v>1269</v>
      </c>
      <c r="E576" s="44">
        <v>0.91200000000000003</v>
      </c>
      <c r="F576" s="23" t="s">
        <v>77</v>
      </c>
      <c r="G576" s="24" t="s">
        <v>77</v>
      </c>
      <c r="K576" s="46">
        <f t="shared" si="39"/>
        <v>0</v>
      </c>
      <c r="N576" s="46">
        <f t="shared" si="40"/>
        <v>0</v>
      </c>
    </row>
    <row r="577" spans="1:17" x14ac:dyDescent="0.3">
      <c r="D577" s="22" t="s">
        <v>1269</v>
      </c>
      <c r="E577" s="44">
        <v>1.07</v>
      </c>
      <c r="F577" s="23" t="s">
        <v>77</v>
      </c>
      <c r="G577" s="24" t="s">
        <v>77</v>
      </c>
      <c r="K577" s="46">
        <f t="shared" si="39"/>
        <v>0</v>
      </c>
      <c r="N577" s="46">
        <f t="shared" si="40"/>
        <v>0</v>
      </c>
    </row>
    <row r="578" spans="1:17" x14ac:dyDescent="0.3">
      <c r="A578" s="63">
        <v>165</v>
      </c>
      <c r="C578" s="48">
        <v>43530</v>
      </c>
      <c r="D578" s="22" t="s">
        <v>1272</v>
      </c>
      <c r="E578" s="44" t="s">
        <v>1273</v>
      </c>
      <c r="F578" s="23" t="s">
        <v>1274</v>
      </c>
      <c r="G578" s="24" t="s">
        <v>1275</v>
      </c>
      <c r="H578" s="23">
        <v>3010</v>
      </c>
      <c r="I578" s="25">
        <v>0.5</v>
      </c>
      <c r="J578" s="46">
        <v>20930</v>
      </c>
      <c r="K578" s="46">
        <f t="shared" si="39"/>
        <v>59800</v>
      </c>
      <c r="L578" s="47">
        <v>85000</v>
      </c>
      <c r="M578" s="47">
        <v>340</v>
      </c>
      <c r="N578" s="46">
        <f t="shared" si="40"/>
        <v>340.5</v>
      </c>
    </row>
    <row r="579" spans="1:17" x14ac:dyDescent="0.3">
      <c r="A579" s="63">
        <v>166</v>
      </c>
      <c r="C579" s="48">
        <v>43530</v>
      </c>
      <c r="D579" s="22" t="s">
        <v>1276</v>
      </c>
      <c r="E579" s="44">
        <v>0.21</v>
      </c>
      <c r="F579" s="23" t="s">
        <v>1277</v>
      </c>
      <c r="G579" s="24" t="s">
        <v>1278</v>
      </c>
      <c r="H579" s="23">
        <v>3010</v>
      </c>
      <c r="I579" s="25">
        <v>0.5</v>
      </c>
      <c r="J579" s="46">
        <v>41400</v>
      </c>
      <c r="K579" s="46">
        <f t="shared" si="39"/>
        <v>118290</v>
      </c>
      <c r="L579" s="47">
        <v>135000</v>
      </c>
      <c r="M579" s="47">
        <v>540</v>
      </c>
      <c r="N579" s="46">
        <f t="shared" si="40"/>
        <v>540.5</v>
      </c>
    </row>
    <row r="580" spans="1:17" x14ac:dyDescent="0.3">
      <c r="A580" s="63">
        <v>168</v>
      </c>
      <c r="C580" s="48">
        <v>43530</v>
      </c>
      <c r="D580" s="22" t="s">
        <v>1101</v>
      </c>
      <c r="E580" s="44">
        <v>0.1101</v>
      </c>
      <c r="F580" s="23" t="s">
        <v>1279</v>
      </c>
      <c r="G580" s="24" t="s">
        <v>1280</v>
      </c>
      <c r="H580" s="23">
        <v>3010</v>
      </c>
      <c r="I580" s="25">
        <v>0.5</v>
      </c>
      <c r="J580" s="46">
        <v>14480</v>
      </c>
      <c r="K580" s="46">
        <f t="shared" si="39"/>
        <v>41370</v>
      </c>
      <c r="L580" s="47">
        <v>32000</v>
      </c>
      <c r="M580" s="47">
        <v>128</v>
      </c>
      <c r="N580" s="46">
        <f t="shared" si="40"/>
        <v>128.5</v>
      </c>
    </row>
    <row r="581" spans="1:17" x14ac:dyDescent="0.3">
      <c r="A581" s="63">
        <v>167</v>
      </c>
      <c r="C581" s="48">
        <v>43530</v>
      </c>
      <c r="D581" s="22" t="s">
        <v>1281</v>
      </c>
      <c r="E581" s="44">
        <v>0.55100000000000005</v>
      </c>
      <c r="F581" s="23" t="s">
        <v>1282</v>
      </c>
      <c r="G581" s="24" t="s">
        <v>1283</v>
      </c>
      <c r="H581" s="23">
        <v>1090</v>
      </c>
      <c r="I581" s="25">
        <v>0.5</v>
      </c>
      <c r="J581" s="46">
        <v>43540</v>
      </c>
      <c r="K581" s="46">
        <f t="shared" si="39"/>
        <v>124400</v>
      </c>
      <c r="L581" s="47">
        <v>126500</v>
      </c>
      <c r="M581" s="47">
        <v>506</v>
      </c>
      <c r="N581" s="46">
        <f t="shared" si="40"/>
        <v>506.5</v>
      </c>
    </row>
    <row r="582" spans="1:17" x14ac:dyDescent="0.3">
      <c r="A582" s="63">
        <v>174</v>
      </c>
      <c r="B582" s="21" t="s">
        <v>403</v>
      </c>
      <c r="C582" s="48">
        <v>43530</v>
      </c>
      <c r="D582" s="22" t="s">
        <v>1284</v>
      </c>
      <c r="E582" s="44" t="s">
        <v>1285</v>
      </c>
      <c r="F582" s="23" t="s">
        <v>1286</v>
      </c>
      <c r="G582" s="24" t="s">
        <v>1287</v>
      </c>
      <c r="H582" s="23">
        <v>3010</v>
      </c>
      <c r="I582" s="25">
        <v>0.5</v>
      </c>
      <c r="J582" s="46">
        <v>11930</v>
      </c>
      <c r="K582" s="46">
        <f t="shared" si="39"/>
        <v>34090</v>
      </c>
      <c r="L582" s="47">
        <v>6281.45</v>
      </c>
      <c r="M582" s="47">
        <v>25.13</v>
      </c>
      <c r="N582" s="46">
        <f t="shared" si="40"/>
        <v>25.63</v>
      </c>
    </row>
    <row r="583" spans="1:17" x14ac:dyDescent="0.3">
      <c r="A583" s="63">
        <v>173</v>
      </c>
      <c r="B583" s="21" t="s">
        <v>403</v>
      </c>
      <c r="C583" s="48">
        <v>43530</v>
      </c>
      <c r="D583" s="22" t="s">
        <v>1288</v>
      </c>
      <c r="E583" s="44" t="s">
        <v>553</v>
      </c>
      <c r="F583" s="23" t="s">
        <v>1289</v>
      </c>
      <c r="G583" s="24" t="s">
        <v>1290</v>
      </c>
      <c r="H583" s="23">
        <v>3010</v>
      </c>
      <c r="I583" s="25">
        <v>0.5</v>
      </c>
      <c r="J583" s="46">
        <v>17220</v>
      </c>
      <c r="K583" s="46">
        <f t="shared" si="39"/>
        <v>49200</v>
      </c>
      <c r="L583" s="47">
        <v>8061.86</v>
      </c>
      <c r="M583" s="47">
        <v>32.25</v>
      </c>
      <c r="N583" s="46">
        <f t="shared" si="40"/>
        <v>32.75</v>
      </c>
    </row>
    <row r="584" spans="1:17" x14ac:dyDescent="0.3">
      <c r="A584" s="63">
        <v>172</v>
      </c>
      <c r="B584" s="21" t="s">
        <v>403</v>
      </c>
      <c r="C584" s="48">
        <v>43530</v>
      </c>
      <c r="D584" s="22" t="s">
        <v>1291</v>
      </c>
      <c r="E584" s="44">
        <v>1.3129999999999999</v>
      </c>
      <c r="F584" s="23" t="s">
        <v>1292</v>
      </c>
      <c r="G584" s="24" t="s">
        <v>1293</v>
      </c>
      <c r="H584" s="23">
        <v>1160</v>
      </c>
      <c r="I584" s="25">
        <v>0.5</v>
      </c>
      <c r="J584" s="46">
        <v>14570</v>
      </c>
      <c r="K584" s="46">
        <f t="shared" si="39"/>
        <v>41630</v>
      </c>
      <c r="L584" s="47">
        <v>10000</v>
      </c>
      <c r="M584" s="47">
        <v>40</v>
      </c>
      <c r="N584" s="46">
        <f t="shared" si="40"/>
        <v>40.5</v>
      </c>
    </row>
    <row r="585" spans="1:17" x14ac:dyDescent="0.3">
      <c r="A585" s="63">
        <v>171</v>
      </c>
      <c r="B585" s="21" t="s">
        <v>403</v>
      </c>
      <c r="C585" s="48">
        <v>43530</v>
      </c>
      <c r="D585" s="22" t="s">
        <v>1294</v>
      </c>
      <c r="E585" s="44" t="s">
        <v>1295</v>
      </c>
      <c r="F585" s="23" t="s">
        <v>1286</v>
      </c>
      <c r="G585" s="24" t="s">
        <v>1296</v>
      </c>
      <c r="H585" s="23">
        <v>3010</v>
      </c>
      <c r="I585" s="25">
        <v>0.5</v>
      </c>
      <c r="J585" s="46">
        <v>27210</v>
      </c>
      <c r="K585" s="46">
        <f t="shared" si="39"/>
        <v>77740</v>
      </c>
      <c r="L585" s="47">
        <v>32000</v>
      </c>
      <c r="M585" s="47">
        <v>128</v>
      </c>
      <c r="N585" s="46">
        <f t="shared" si="40"/>
        <v>128.5</v>
      </c>
    </row>
    <row r="586" spans="1:17" x14ac:dyDescent="0.3">
      <c r="A586" s="63">
        <v>177</v>
      </c>
      <c r="C586" s="48">
        <v>43530</v>
      </c>
      <c r="D586" s="22" t="s">
        <v>1297</v>
      </c>
      <c r="E586" s="44">
        <v>5.0010000000000003</v>
      </c>
      <c r="F586" s="23" t="s">
        <v>945</v>
      </c>
      <c r="G586" s="24" t="s">
        <v>1298</v>
      </c>
      <c r="H586" s="23">
        <v>1220</v>
      </c>
      <c r="I586" s="25">
        <v>0.5</v>
      </c>
      <c r="J586" s="46">
        <v>8760</v>
      </c>
      <c r="K586" s="46">
        <f t="shared" si="39"/>
        <v>25030</v>
      </c>
      <c r="L586" s="47">
        <v>37507.5</v>
      </c>
      <c r="M586" s="47">
        <v>151</v>
      </c>
      <c r="N586" s="46">
        <f t="shared" si="40"/>
        <v>151.5</v>
      </c>
    </row>
    <row r="587" spans="1:17" x14ac:dyDescent="0.3">
      <c r="A587" s="63">
        <v>176</v>
      </c>
      <c r="C587" s="48">
        <v>43530</v>
      </c>
      <c r="D587" s="22" t="s">
        <v>1297</v>
      </c>
      <c r="E587" s="44">
        <v>5.1769999999999996</v>
      </c>
      <c r="F587" s="45" t="s">
        <v>945</v>
      </c>
      <c r="G587" s="45" t="s">
        <v>1299</v>
      </c>
      <c r="H587" s="23">
        <v>1220</v>
      </c>
      <c r="I587" s="25">
        <v>0.5</v>
      </c>
      <c r="J587" s="46">
        <v>9060</v>
      </c>
      <c r="K587" s="46">
        <f t="shared" si="39"/>
        <v>25890</v>
      </c>
      <c r="L587" s="47">
        <v>33650.5</v>
      </c>
      <c r="M587" s="47">
        <v>135.5</v>
      </c>
      <c r="N587" s="46">
        <f t="shared" si="40"/>
        <v>136</v>
      </c>
    </row>
    <row r="588" spans="1:17" x14ac:dyDescent="0.3">
      <c r="A588" s="63">
        <v>175</v>
      </c>
      <c r="C588" s="48">
        <v>43530</v>
      </c>
      <c r="D588" s="22" t="s">
        <v>1300</v>
      </c>
      <c r="E588" s="44">
        <v>9.2230000000000008</v>
      </c>
      <c r="F588" s="45" t="s">
        <v>945</v>
      </c>
      <c r="G588" s="24" t="s">
        <v>1301</v>
      </c>
      <c r="H588" s="23">
        <v>1220</v>
      </c>
      <c r="I588" s="25">
        <v>0.5</v>
      </c>
      <c r="J588" s="46">
        <v>16300</v>
      </c>
      <c r="K588" s="46">
        <f t="shared" si="39"/>
        <v>46570</v>
      </c>
      <c r="L588" s="47">
        <v>68250.2</v>
      </c>
      <c r="M588" s="47">
        <v>273</v>
      </c>
      <c r="N588" s="46">
        <f t="shared" si="40"/>
        <v>273.5</v>
      </c>
    </row>
    <row r="589" spans="1:17" x14ac:dyDescent="0.3">
      <c r="A589" s="63">
        <v>178</v>
      </c>
      <c r="C589" s="48">
        <v>43530</v>
      </c>
      <c r="D589" s="22" t="s">
        <v>1302</v>
      </c>
      <c r="E589" s="44" t="s">
        <v>1303</v>
      </c>
      <c r="F589" s="23" t="s">
        <v>1304</v>
      </c>
      <c r="G589" s="24" t="s">
        <v>1305</v>
      </c>
      <c r="H589" s="23">
        <v>3010</v>
      </c>
      <c r="I589" s="25">
        <v>0.5</v>
      </c>
      <c r="J589" s="46">
        <v>81460</v>
      </c>
      <c r="K589" s="46">
        <f t="shared" si="39"/>
        <v>232740</v>
      </c>
      <c r="L589" s="47">
        <v>245000</v>
      </c>
      <c r="M589" s="47">
        <v>980</v>
      </c>
      <c r="N589" s="46">
        <f t="shared" si="40"/>
        <v>980.5</v>
      </c>
    </row>
    <row r="590" spans="1:17" x14ac:dyDescent="0.3">
      <c r="A590" s="63">
        <v>179</v>
      </c>
      <c r="C590" s="48">
        <v>43530</v>
      </c>
      <c r="D590" s="22" t="s">
        <v>1306</v>
      </c>
      <c r="E590" s="44">
        <v>1.3755999999999999</v>
      </c>
      <c r="F590" s="23" t="s">
        <v>1307</v>
      </c>
      <c r="G590" s="24" t="s">
        <v>1308</v>
      </c>
      <c r="H590" s="23">
        <v>3010</v>
      </c>
      <c r="I590" s="25">
        <v>0.5</v>
      </c>
      <c r="J590" s="46">
        <v>123540</v>
      </c>
      <c r="K590" s="46">
        <f t="shared" si="39"/>
        <v>352970</v>
      </c>
      <c r="L590" s="47">
        <v>475000</v>
      </c>
      <c r="M590" s="47">
        <v>1900</v>
      </c>
      <c r="N590" s="46">
        <f t="shared" si="40"/>
        <v>1900.5</v>
      </c>
    </row>
    <row r="591" spans="1:17" s="39" customFormat="1" x14ac:dyDescent="0.3">
      <c r="A591" s="35" t="s">
        <v>1309</v>
      </c>
      <c r="B591" s="36"/>
      <c r="C591" s="37">
        <v>43530</v>
      </c>
      <c r="D591" s="38" t="s">
        <v>1310</v>
      </c>
      <c r="E591" s="35">
        <v>88.557900000000004</v>
      </c>
      <c r="F591" s="39" t="s">
        <v>1311</v>
      </c>
      <c r="G591" s="40" t="s">
        <v>1312</v>
      </c>
      <c r="H591" s="39">
        <v>1110</v>
      </c>
      <c r="I591" s="41">
        <v>0.5</v>
      </c>
      <c r="J591" s="41">
        <v>105380</v>
      </c>
      <c r="K591" s="41">
        <f t="shared" si="39"/>
        <v>301090</v>
      </c>
      <c r="L591" s="42"/>
      <c r="M591" s="42"/>
      <c r="N591" s="41">
        <f t="shared" si="40"/>
        <v>0.5</v>
      </c>
      <c r="O591" s="53"/>
      <c r="P591" s="37"/>
      <c r="Q591" s="36"/>
    </row>
    <row r="592" spans="1:17" x14ac:dyDescent="0.3">
      <c r="K592" s="46"/>
      <c r="N592" s="46">
        <f>SUM(N559:N591)</f>
        <v>8776.74</v>
      </c>
      <c r="O592" s="51">
        <v>70872</v>
      </c>
    </row>
    <row r="593" spans="1:17" x14ac:dyDescent="0.3">
      <c r="K593" s="46"/>
      <c r="N593" s="46"/>
    </row>
    <row r="594" spans="1:17" x14ac:dyDescent="0.3">
      <c r="A594" s="63">
        <v>180</v>
      </c>
      <c r="C594" s="48">
        <v>43531</v>
      </c>
      <c r="D594" s="22" t="s">
        <v>1313</v>
      </c>
      <c r="E594" s="44">
        <v>3.0910000000000002</v>
      </c>
      <c r="F594" s="23" t="s">
        <v>1314</v>
      </c>
      <c r="G594" s="24" t="s">
        <v>1315</v>
      </c>
      <c r="H594" s="23">
        <v>1070</v>
      </c>
      <c r="I594" s="25">
        <v>0.5</v>
      </c>
      <c r="J594" s="46">
        <v>59160</v>
      </c>
      <c r="K594" s="46">
        <f t="shared" si="39"/>
        <v>169030</v>
      </c>
      <c r="L594" s="47">
        <v>193000</v>
      </c>
      <c r="M594" s="47">
        <v>772</v>
      </c>
      <c r="N594" s="46">
        <f t="shared" si="40"/>
        <v>772.5</v>
      </c>
    </row>
    <row r="595" spans="1:17" s="39" customFormat="1" x14ac:dyDescent="0.3">
      <c r="A595" s="35">
        <v>181</v>
      </c>
      <c r="B595" s="36"/>
      <c r="C595" s="37">
        <v>43532</v>
      </c>
      <c r="D595" s="38" t="s">
        <v>1316</v>
      </c>
      <c r="E595" s="35">
        <v>0.24573</v>
      </c>
      <c r="F595" s="39" t="s">
        <v>1317</v>
      </c>
      <c r="G595" s="40" t="s">
        <v>1318</v>
      </c>
      <c r="H595" s="39">
        <v>3010</v>
      </c>
      <c r="I595" s="41">
        <v>0.5</v>
      </c>
      <c r="J595" s="41">
        <v>36570</v>
      </c>
      <c r="K595" s="41">
        <f t="shared" si="39"/>
        <v>104490</v>
      </c>
      <c r="L595" s="42">
        <v>80000</v>
      </c>
      <c r="M595" s="42">
        <v>320</v>
      </c>
      <c r="N595" s="41">
        <f t="shared" si="40"/>
        <v>320.5</v>
      </c>
      <c r="O595" s="53"/>
      <c r="P595" s="37"/>
      <c r="Q595" s="36"/>
    </row>
    <row r="596" spans="1:17" x14ac:dyDescent="0.3">
      <c r="N596" s="25">
        <f>SUM(N594:N595)</f>
        <v>1093</v>
      </c>
      <c r="O596" s="51">
        <v>70899</v>
      </c>
    </row>
    <row r="597" spans="1:17" x14ac:dyDescent="0.3">
      <c r="K597" s="46"/>
      <c r="N597" s="46"/>
    </row>
    <row r="598" spans="1:17" x14ac:dyDescent="0.3">
      <c r="A598" s="63">
        <v>183</v>
      </c>
      <c r="C598" s="48">
        <v>43535</v>
      </c>
      <c r="D598" s="22" t="s">
        <v>1321</v>
      </c>
      <c r="E598" s="44">
        <v>68.010000000000005</v>
      </c>
      <c r="F598" s="23" t="s">
        <v>1322</v>
      </c>
      <c r="G598" s="24" t="s">
        <v>1323</v>
      </c>
      <c r="H598" s="23">
        <v>1140</v>
      </c>
      <c r="I598" s="25">
        <v>0.5</v>
      </c>
      <c r="J598" s="46">
        <v>189060</v>
      </c>
      <c r="K598" s="46">
        <f t="shared" si="39"/>
        <v>540170</v>
      </c>
      <c r="L598" s="47">
        <v>710000</v>
      </c>
      <c r="M598" s="47">
        <v>2840</v>
      </c>
      <c r="N598" s="46">
        <f t="shared" si="40"/>
        <v>2840.5</v>
      </c>
    </row>
    <row r="599" spans="1:17" x14ac:dyDescent="0.3">
      <c r="A599" s="63">
        <v>184</v>
      </c>
      <c r="C599" s="48">
        <v>43535</v>
      </c>
      <c r="D599" s="22" t="s">
        <v>465</v>
      </c>
      <c r="E599" s="44">
        <v>5.0369999999999999</v>
      </c>
      <c r="F599" s="23" t="s">
        <v>1324</v>
      </c>
      <c r="G599" s="24" t="s">
        <v>1325</v>
      </c>
      <c r="H599" s="23">
        <v>1020</v>
      </c>
      <c r="I599" s="25">
        <v>0.5</v>
      </c>
      <c r="J599" s="46">
        <v>14990</v>
      </c>
      <c r="K599" s="46">
        <f t="shared" si="39"/>
        <v>42830</v>
      </c>
      <c r="L599" s="47">
        <v>42810</v>
      </c>
      <c r="M599" s="47">
        <v>171.24</v>
      </c>
      <c r="N599" s="46">
        <f t="shared" si="40"/>
        <v>171.74</v>
      </c>
    </row>
    <row r="600" spans="1:17" x14ac:dyDescent="0.3">
      <c r="A600" s="63" t="s">
        <v>1326</v>
      </c>
      <c r="C600" s="48">
        <v>43535</v>
      </c>
      <c r="D600" s="22" t="s">
        <v>1328</v>
      </c>
      <c r="E600" s="44" t="s">
        <v>1329</v>
      </c>
      <c r="F600" s="23" t="s">
        <v>1330</v>
      </c>
      <c r="G600" s="24" t="s">
        <v>1331</v>
      </c>
      <c r="H600" s="23">
        <v>3010</v>
      </c>
      <c r="I600" s="25">
        <v>1</v>
      </c>
      <c r="J600" s="46">
        <f>770+21260</f>
        <v>22030</v>
      </c>
      <c r="K600" s="46">
        <f t="shared" si="39"/>
        <v>62940</v>
      </c>
      <c r="N600" s="46">
        <f t="shared" si="40"/>
        <v>1</v>
      </c>
    </row>
    <row r="601" spans="1:17" s="39" customFormat="1" x14ac:dyDescent="0.3">
      <c r="A601" s="35"/>
      <c r="B601" s="36"/>
      <c r="C601" s="37"/>
      <c r="D601" s="38" t="s">
        <v>1327</v>
      </c>
      <c r="E601" s="35" t="s">
        <v>684</v>
      </c>
      <c r="F601" s="39" t="s">
        <v>77</v>
      </c>
      <c r="G601" s="40" t="s">
        <v>1195</v>
      </c>
      <c r="I601" s="41"/>
      <c r="J601" s="41"/>
      <c r="K601" s="41">
        <f t="shared" si="39"/>
        <v>0</v>
      </c>
      <c r="L601" s="42"/>
      <c r="M601" s="42"/>
      <c r="N601" s="41">
        <f t="shared" si="40"/>
        <v>0</v>
      </c>
      <c r="O601" s="53"/>
      <c r="P601" s="37"/>
      <c r="Q601" s="36"/>
    </row>
    <row r="602" spans="1:17" x14ac:dyDescent="0.3">
      <c r="K602" s="46"/>
      <c r="N602" s="46">
        <f>SUM(N598:N601)</f>
        <v>3013.24</v>
      </c>
      <c r="O602" s="51">
        <v>70916</v>
      </c>
    </row>
    <row r="603" spans="1:17" x14ac:dyDescent="0.3">
      <c r="K603" s="46"/>
      <c r="N603" s="46"/>
    </row>
    <row r="604" spans="1:17" x14ac:dyDescent="0.3">
      <c r="A604" s="63">
        <v>186</v>
      </c>
      <c r="C604" s="48">
        <v>43535</v>
      </c>
      <c r="D604" s="22" t="s">
        <v>1332</v>
      </c>
      <c r="E604" s="44">
        <v>0.20449999999999999</v>
      </c>
      <c r="F604" s="23" t="s">
        <v>1343</v>
      </c>
      <c r="G604" s="24" t="s">
        <v>1344</v>
      </c>
      <c r="H604" s="23">
        <v>3010</v>
      </c>
      <c r="I604" s="25">
        <v>6</v>
      </c>
      <c r="J604" s="46">
        <v>26410</v>
      </c>
      <c r="K604" s="46">
        <f t="shared" si="39"/>
        <v>75460</v>
      </c>
      <c r="L604" s="47">
        <v>99000</v>
      </c>
      <c r="M604" s="47">
        <v>396</v>
      </c>
      <c r="N604" s="46">
        <f t="shared" si="40"/>
        <v>402</v>
      </c>
    </row>
    <row r="605" spans="1:17" x14ac:dyDescent="0.3">
      <c r="D605" s="22" t="s">
        <v>1333</v>
      </c>
      <c r="E605" s="44">
        <v>5.0000000000000001E-3</v>
      </c>
      <c r="F605" s="23" t="s">
        <v>77</v>
      </c>
      <c r="G605" s="24" t="s">
        <v>77</v>
      </c>
      <c r="K605" s="46">
        <f t="shared" si="39"/>
        <v>0</v>
      </c>
      <c r="N605" s="46">
        <f t="shared" si="40"/>
        <v>0</v>
      </c>
    </row>
    <row r="606" spans="1:17" x14ac:dyDescent="0.3">
      <c r="D606" s="22" t="s">
        <v>1334</v>
      </c>
      <c r="E606" s="44">
        <v>2.3400000000000001E-2</v>
      </c>
      <c r="F606" s="45" t="s">
        <v>77</v>
      </c>
      <c r="G606" s="24" t="s">
        <v>77</v>
      </c>
      <c r="K606" s="46">
        <f t="shared" si="39"/>
        <v>0</v>
      </c>
      <c r="N606" s="46">
        <f t="shared" si="40"/>
        <v>0</v>
      </c>
    </row>
    <row r="607" spans="1:17" x14ac:dyDescent="0.3">
      <c r="D607" s="22" t="s">
        <v>1335</v>
      </c>
      <c r="E607" s="44">
        <v>4.9299999999999997E-2</v>
      </c>
      <c r="F607" s="45" t="s">
        <v>77</v>
      </c>
      <c r="G607" s="24" t="s">
        <v>77</v>
      </c>
      <c r="K607" s="46">
        <f t="shared" si="39"/>
        <v>0</v>
      </c>
      <c r="N607" s="46">
        <f t="shared" si="40"/>
        <v>0</v>
      </c>
    </row>
    <row r="608" spans="1:17" x14ac:dyDescent="0.3">
      <c r="D608" s="22" t="s">
        <v>1336</v>
      </c>
      <c r="E608" s="44">
        <v>4.82E-2</v>
      </c>
      <c r="F608" s="45" t="s">
        <v>77</v>
      </c>
      <c r="G608" s="24" t="s">
        <v>77</v>
      </c>
      <c r="K608" s="46">
        <f t="shared" si="39"/>
        <v>0</v>
      </c>
      <c r="N608" s="46">
        <f t="shared" si="40"/>
        <v>0</v>
      </c>
    </row>
    <row r="609" spans="1:14" x14ac:dyDescent="0.3">
      <c r="D609" s="22" t="s">
        <v>1337</v>
      </c>
      <c r="E609" s="44">
        <v>0.28029999999999999</v>
      </c>
      <c r="F609" s="45" t="s">
        <v>77</v>
      </c>
      <c r="G609" s="24" t="s">
        <v>77</v>
      </c>
      <c r="K609" s="46">
        <f t="shared" si="39"/>
        <v>0</v>
      </c>
      <c r="N609" s="46">
        <f t="shared" si="40"/>
        <v>0</v>
      </c>
    </row>
    <row r="610" spans="1:14" x14ac:dyDescent="0.3">
      <c r="D610" s="22" t="s">
        <v>1338</v>
      </c>
      <c r="E610" s="44">
        <v>0.43469999999999998</v>
      </c>
      <c r="F610" s="45" t="s">
        <v>77</v>
      </c>
      <c r="G610" s="24" t="s">
        <v>77</v>
      </c>
      <c r="K610" s="46">
        <f t="shared" si="39"/>
        <v>0</v>
      </c>
      <c r="N610" s="46">
        <f t="shared" si="40"/>
        <v>0</v>
      </c>
    </row>
    <row r="611" spans="1:14" x14ac:dyDescent="0.3">
      <c r="D611" s="22" t="s">
        <v>1339</v>
      </c>
      <c r="E611" s="44">
        <v>0.25</v>
      </c>
      <c r="F611" s="45" t="s">
        <v>77</v>
      </c>
      <c r="G611" s="24" t="s">
        <v>77</v>
      </c>
      <c r="K611" s="46">
        <f t="shared" si="39"/>
        <v>0</v>
      </c>
      <c r="N611" s="46">
        <f t="shared" si="40"/>
        <v>0</v>
      </c>
    </row>
    <row r="612" spans="1:14" x14ac:dyDescent="0.3">
      <c r="D612" s="22" t="s">
        <v>1340</v>
      </c>
      <c r="E612" s="44">
        <v>0.25</v>
      </c>
      <c r="F612" s="45" t="s">
        <v>77</v>
      </c>
      <c r="G612" s="24" t="s">
        <v>77</v>
      </c>
      <c r="K612" s="46">
        <f t="shared" si="39"/>
        <v>0</v>
      </c>
      <c r="N612" s="46">
        <f t="shared" si="40"/>
        <v>0</v>
      </c>
    </row>
    <row r="613" spans="1:14" x14ac:dyDescent="0.3">
      <c r="D613" s="22" t="s">
        <v>1341</v>
      </c>
      <c r="E613" s="44">
        <v>0.25</v>
      </c>
      <c r="F613" s="45" t="s">
        <v>77</v>
      </c>
      <c r="G613" s="24" t="s">
        <v>77</v>
      </c>
      <c r="K613" s="46">
        <f t="shared" si="39"/>
        <v>0</v>
      </c>
      <c r="N613" s="46">
        <f t="shared" si="40"/>
        <v>0</v>
      </c>
    </row>
    <row r="614" spans="1:14" x14ac:dyDescent="0.3">
      <c r="D614" s="22" t="s">
        <v>1342</v>
      </c>
      <c r="E614" s="44">
        <v>0.21970000000000001</v>
      </c>
      <c r="F614" s="45" t="s">
        <v>77</v>
      </c>
      <c r="G614" s="24" t="s">
        <v>77</v>
      </c>
      <c r="K614" s="46">
        <f t="shared" si="39"/>
        <v>0</v>
      </c>
      <c r="N614" s="46">
        <f t="shared" si="40"/>
        <v>0</v>
      </c>
    </row>
    <row r="615" spans="1:14" x14ac:dyDescent="0.3">
      <c r="D615" s="22" t="s">
        <v>1340</v>
      </c>
      <c r="E615" s="44">
        <v>0.27</v>
      </c>
      <c r="F615" s="45" t="s">
        <v>77</v>
      </c>
      <c r="G615" s="24" t="s">
        <v>77</v>
      </c>
      <c r="K615" s="46">
        <f t="shared" si="39"/>
        <v>0</v>
      </c>
      <c r="N615" s="46">
        <f t="shared" si="40"/>
        <v>0</v>
      </c>
    </row>
    <row r="616" spans="1:14" x14ac:dyDescent="0.3">
      <c r="A616" s="63">
        <v>187</v>
      </c>
      <c r="C616" s="48">
        <v>43536</v>
      </c>
      <c r="D616" s="22" t="s">
        <v>1345</v>
      </c>
      <c r="E616" s="44" t="s">
        <v>1346</v>
      </c>
      <c r="F616" s="23" t="s">
        <v>1347</v>
      </c>
      <c r="G616" s="24" t="s">
        <v>1348</v>
      </c>
      <c r="H616" s="23">
        <v>1190</v>
      </c>
      <c r="I616" s="25">
        <v>1.5</v>
      </c>
      <c r="J616" s="46">
        <f>3680+9280+15370</f>
        <v>28330</v>
      </c>
      <c r="K616" s="46">
        <f t="shared" si="39"/>
        <v>80940</v>
      </c>
      <c r="L616" s="47">
        <v>155000</v>
      </c>
      <c r="M616" s="47">
        <v>620</v>
      </c>
      <c r="N616" s="46">
        <f t="shared" si="40"/>
        <v>621.5</v>
      </c>
    </row>
    <row r="617" spans="1:14" x14ac:dyDescent="0.3">
      <c r="D617" s="22" t="s">
        <v>1349</v>
      </c>
      <c r="E617" s="44" t="s">
        <v>1346</v>
      </c>
      <c r="F617" s="23" t="s">
        <v>77</v>
      </c>
      <c r="G617" s="24" t="s">
        <v>77</v>
      </c>
      <c r="H617" s="23">
        <v>1190</v>
      </c>
      <c r="K617" s="46">
        <f t="shared" si="39"/>
        <v>0</v>
      </c>
      <c r="N617" s="46">
        <f t="shared" si="40"/>
        <v>0</v>
      </c>
    </row>
    <row r="618" spans="1:14" x14ac:dyDescent="0.3">
      <c r="D618" s="22" t="s">
        <v>1350</v>
      </c>
      <c r="E618" s="44">
        <v>0.13769999999999999</v>
      </c>
      <c r="F618" s="23" t="s">
        <v>77</v>
      </c>
      <c r="G618" s="24" t="s">
        <v>77</v>
      </c>
      <c r="H618" s="23">
        <v>1190</v>
      </c>
      <c r="K618" s="46">
        <f t="shared" si="39"/>
        <v>0</v>
      </c>
      <c r="N618" s="46">
        <f t="shared" si="40"/>
        <v>0</v>
      </c>
    </row>
    <row r="619" spans="1:14" x14ac:dyDescent="0.3">
      <c r="A619" s="63" t="s">
        <v>1351</v>
      </c>
      <c r="C619" s="48">
        <v>43536</v>
      </c>
      <c r="D619" s="22" t="s">
        <v>1352</v>
      </c>
      <c r="E619" s="44" t="s">
        <v>1353</v>
      </c>
      <c r="F619" s="23" t="s">
        <v>1354</v>
      </c>
      <c r="G619" s="24" t="s">
        <v>1121</v>
      </c>
      <c r="H619" s="23">
        <v>1190</v>
      </c>
      <c r="I619" s="25">
        <v>3</v>
      </c>
      <c r="J619" s="46">
        <f>2180+1860+8450+1360+1570+1240</f>
        <v>16660</v>
      </c>
      <c r="K619" s="46">
        <f t="shared" si="39"/>
        <v>47600</v>
      </c>
      <c r="N619" s="46">
        <f t="shared" si="40"/>
        <v>3</v>
      </c>
    </row>
    <row r="620" spans="1:14" x14ac:dyDescent="0.3">
      <c r="D620" s="22" t="s">
        <v>1355</v>
      </c>
      <c r="E620" s="44" t="s">
        <v>1353</v>
      </c>
      <c r="F620" s="45" t="s">
        <v>77</v>
      </c>
      <c r="G620" s="24" t="s">
        <v>77</v>
      </c>
      <c r="K620" s="46">
        <f t="shared" ref="K620:K668" si="41">ROUND(J620/0.35,-1)</f>
        <v>0</v>
      </c>
      <c r="N620" s="46">
        <f t="shared" ref="N620:N668" si="42">I620+M620</f>
        <v>0</v>
      </c>
    </row>
    <row r="621" spans="1:14" x14ac:dyDescent="0.3">
      <c r="D621" s="22" t="s">
        <v>1356</v>
      </c>
      <c r="E621" s="44" t="s">
        <v>1353</v>
      </c>
      <c r="F621" s="45" t="s">
        <v>77</v>
      </c>
      <c r="G621" s="24" t="s">
        <v>77</v>
      </c>
      <c r="K621" s="46">
        <f t="shared" si="41"/>
        <v>0</v>
      </c>
      <c r="N621" s="46">
        <f t="shared" si="42"/>
        <v>0</v>
      </c>
    </row>
    <row r="622" spans="1:14" x14ac:dyDescent="0.3">
      <c r="D622" s="22" t="s">
        <v>1357</v>
      </c>
      <c r="E622" s="44" t="s">
        <v>1358</v>
      </c>
      <c r="F622" s="45" t="s">
        <v>77</v>
      </c>
      <c r="G622" s="24" t="s">
        <v>77</v>
      </c>
      <c r="K622" s="46">
        <f t="shared" si="41"/>
        <v>0</v>
      </c>
      <c r="N622" s="46">
        <f t="shared" si="42"/>
        <v>0</v>
      </c>
    </row>
    <row r="623" spans="1:14" x14ac:dyDescent="0.3">
      <c r="D623" s="22" t="s">
        <v>1359</v>
      </c>
      <c r="E623" s="44" t="s">
        <v>1360</v>
      </c>
      <c r="F623" s="45" t="s">
        <v>77</v>
      </c>
      <c r="G623" s="24" t="s">
        <v>77</v>
      </c>
      <c r="K623" s="46">
        <f t="shared" si="41"/>
        <v>0</v>
      </c>
      <c r="N623" s="46">
        <f t="shared" si="42"/>
        <v>0</v>
      </c>
    </row>
    <row r="624" spans="1:14" x14ac:dyDescent="0.3">
      <c r="D624" s="22" t="s">
        <v>1361</v>
      </c>
      <c r="E624" s="44" t="s">
        <v>1358</v>
      </c>
      <c r="F624" s="45" t="s">
        <v>77</v>
      </c>
      <c r="G624" s="24" t="s">
        <v>77</v>
      </c>
      <c r="K624" s="46">
        <f t="shared" si="41"/>
        <v>0</v>
      </c>
      <c r="N624" s="46">
        <f t="shared" si="42"/>
        <v>0</v>
      </c>
    </row>
    <row r="625" spans="1:17" x14ac:dyDescent="0.3">
      <c r="A625" s="63">
        <v>188</v>
      </c>
      <c r="C625" s="48">
        <v>43536</v>
      </c>
      <c r="D625" s="22" t="s">
        <v>1362</v>
      </c>
      <c r="E625" s="44">
        <v>0.191</v>
      </c>
      <c r="F625" s="23" t="s">
        <v>1363</v>
      </c>
      <c r="G625" s="24" t="s">
        <v>1364</v>
      </c>
      <c r="H625" s="23">
        <v>1080</v>
      </c>
      <c r="I625" s="25">
        <v>0.5</v>
      </c>
      <c r="J625" s="46">
        <v>300</v>
      </c>
      <c r="K625" s="46">
        <f t="shared" si="41"/>
        <v>860</v>
      </c>
      <c r="L625" s="47">
        <v>2500</v>
      </c>
      <c r="M625" s="47">
        <v>10</v>
      </c>
      <c r="N625" s="46">
        <f t="shared" si="42"/>
        <v>10.5</v>
      </c>
    </row>
    <row r="626" spans="1:17" s="39" customFormat="1" x14ac:dyDescent="0.3">
      <c r="A626" s="35">
        <v>189</v>
      </c>
      <c r="B626" s="36"/>
      <c r="C626" s="37">
        <v>43536</v>
      </c>
      <c r="D626" s="38" t="s">
        <v>1362</v>
      </c>
      <c r="E626" s="35">
        <v>2.7629999999999999</v>
      </c>
      <c r="F626" s="39" t="s">
        <v>1363</v>
      </c>
      <c r="G626" s="40" t="s">
        <v>1365</v>
      </c>
      <c r="H626" s="39">
        <v>1080</v>
      </c>
      <c r="I626" s="41">
        <v>0.5</v>
      </c>
      <c r="J626" s="41">
        <v>63120</v>
      </c>
      <c r="K626" s="41">
        <f t="shared" si="41"/>
        <v>180340</v>
      </c>
      <c r="L626" s="42">
        <v>214900</v>
      </c>
      <c r="M626" s="42">
        <v>859.6</v>
      </c>
      <c r="N626" s="41">
        <f t="shared" si="42"/>
        <v>860.1</v>
      </c>
      <c r="O626" s="53"/>
      <c r="P626" s="37"/>
      <c r="Q626" s="36"/>
    </row>
    <row r="627" spans="1:17" x14ac:dyDescent="0.3">
      <c r="K627" s="46"/>
      <c r="N627" s="46">
        <f>SUM(N604:N626)</f>
        <v>1897.1</v>
      </c>
      <c r="O627" s="51">
        <v>70934</v>
      </c>
    </row>
    <row r="628" spans="1:17" x14ac:dyDescent="0.3">
      <c r="K628" s="46"/>
      <c r="N628" s="46"/>
    </row>
    <row r="629" spans="1:17" s="45" customFormat="1" x14ac:dyDescent="0.3">
      <c r="A629" s="63" t="s">
        <v>1366</v>
      </c>
      <c r="B629" s="21"/>
      <c r="C629" s="48">
        <v>43532</v>
      </c>
      <c r="D629" s="43" t="s">
        <v>1367</v>
      </c>
      <c r="E629" s="44">
        <v>5.556</v>
      </c>
      <c r="F629" s="45" t="s">
        <v>1368</v>
      </c>
      <c r="G629" s="24" t="s">
        <v>1369</v>
      </c>
      <c r="H629" s="45">
        <v>1080</v>
      </c>
      <c r="I629" s="46">
        <v>0.5</v>
      </c>
      <c r="J629" s="46">
        <v>19520</v>
      </c>
      <c r="K629" s="46">
        <f t="shared" si="41"/>
        <v>55770</v>
      </c>
      <c r="L629" s="47"/>
      <c r="M629" s="47"/>
      <c r="N629" s="46">
        <f t="shared" si="42"/>
        <v>0.5</v>
      </c>
      <c r="O629" s="51"/>
      <c r="P629" s="68"/>
      <c r="Q629" s="21"/>
    </row>
    <row r="630" spans="1:17" s="45" customFormat="1" x14ac:dyDescent="0.3">
      <c r="A630" s="63" t="s">
        <v>1370</v>
      </c>
      <c r="B630" s="21"/>
      <c r="C630" s="48">
        <v>43536</v>
      </c>
      <c r="D630" s="43" t="s">
        <v>1371</v>
      </c>
      <c r="E630" s="44">
        <v>17.256</v>
      </c>
      <c r="F630" s="45" t="s">
        <v>1374</v>
      </c>
      <c r="G630" s="24" t="s">
        <v>1375</v>
      </c>
      <c r="H630" s="45">
        <v>1090</v>
      </c>
      <c r="I630" s="46">
        <v>1.5</v>
      </c>
      <c r="J630" s="46">
        <v>141950</v>
      </c>
      <c r="K630" s="46">
        <f t="shared" si="41"/>
        <v>405570</v>
      </c>
      <c r="L630" s="47"/>
      <c r="M630" s="47"/>
      <c r="N630" s="46">
        <f t="shared" si="42"/>
        <v>1.5</v>
      </c>
      <c r="O630" s="51"/>
      <c r="P630" s="68"/>
      <c r="Q630" s="21"/>
    </row>
    <row r="631" spans="1:17" s="45" customFormat="1" x14ac:dyDescent="0.3">
      <c r="A631" s="63"/>
      <c r="B631" s="21"/>
      <c r="C631" s="48"/>
      <c r="D631" s="43" t="s">
        <v>1372</v>
      </c>
      <c r="E631" s="44">
        <v>25.638000000000002</v>
      </c>
      <c r="F631" s="45" t="s">
        <v>77</v>
      </c>
      <c r="G631" s="45" t="s">
        <v>77</v>
      </c>
      <c r="I631" s="46"/>
      <c r="J631" s="46"/>
      <c r="K631" s="46">
        <f t="shared" si="41"/>
        <v>0</v>
      </c>
      <c r="L631" s="47"/>
      <c r="M631" s="47"/>
      <c r="N631" s="46">
        <f t="shared" si="42"/>
        <v>0</v>
      </c>
      <c r="O631" s="51"/>
      <c r="P631" s="68"/>
      <c r="Q631" s="21"/>
    </row>
    <row r="632" spans="1:17" s="45" customFormat="1" x14ac:dyDescent="0.3">
      <c r="A632" s="63"/>
      <c r="B632" s="21"/>
      <c r="C632" s="48"/>
      <c r="D632" s="43" t="s">
        <v>1373</v>
      </c>
      <c r="E632" s="44">
        <v>23.32</v>
      </c>
      <c r="F632" s="45" t="s">
        <v>77</v>
      </c>
      <c r="G632" s="45" t="s">
        <v>77</v>
      </c>
      <c r="I632" s="46"/>
      <c r="J632" s="46"/>
      <c r="K632" s="46">
        <f t="shared" si="41"/>
        <v>0</v>
      </c>
      <c r="L632" s="47"/>
      <c r="M632" s="47"/>
      <c r="N632" s="46">
        <f t="shared" si="42"/>
        <v>0</v>
      </c>
      <c r="O632" s="51"/>
      <c r="P632" s="68"/>
      <c r="Q632" s="21"/>
    </row>
    <row r="633" spans="1:17" s="39" customFormat="1" x14ac:dyDescent="0.3">
      <c r="A633" s="63">
        <v>185</v>
      </c>
      <c r="B633" s="21" t="s">
        <v>403</v>
      </c>
      <c r="C633" s="48">
        <v>0.10100000000000001</v>
      </c>
      <c r="D633" s="43" t="s">
        <v>1382</v>
      </c>
      <c r="E633" s="44">
        <v>0.10100000000000001</v>
      </c>
      <c r="F633" s="45" t="s">
        <v>1383</v>
      </c>
      <c r="G633" s="24" t="s">
        <v>1384</v>
      </c>
      <c r="H633" s="45">
        <v>3010</v>
      </c>
      <c r="I633" s="46">
        <v>0.5</v>
      </c>
      <c r="J633" s="46">
        <v>15600</v>
      </c>
      <c r="K633" s="46">
        <f>ROUND(J633/0.35,-1)</f>
        <v>44570</v>
      </c>
      <c r="L633" s="47">
        <v>36100</v>
      </c>
      <c r="M633" s="47">
        <v>144.4</v>
      </c>
      <c r="N633" s="46">
        <f>I633+M633</f>
        <v>144.9</v>
      </c>
      <c r="O633" s="51"/>
      <c r="P633" s="37"/>
      <c r="Q633" s="36"/>
    </row>
    <row r="634" spans="1:17" s="45" customFormat="1" x14ac:dyDescent="0.3">
      <c r="A634" s="35">
        <v>190</v>
      </c>
      <c r="B634" s="36"/>
      <c r="C634" s="37">
        <v>43537</v>
      </c>
      <c r="D634" s="38" t="s">
        <v>1376</v>
      </c>
      <c r="E634" s="35">
        <v>6.5</v>
      </c>
      <c r="F634" s="39" t="s">
        <v>1377</v>
      </c>
      <c r="G634" s="40" t="s">
        <v>1378</v>
      </c>
      <c r="H634" s="39">
        <v>1220</v>
      </c>
      <c r="I634" s="41">
        <v>0.5</v>
      </c>
      <c r="J634" s="41">
        <v>33460</v>
      </c>
      <c r="K634" s="41">
        <f t="shared" si="41"/>
        <v>95600</v>
      </c>
      <c r="L634" s="42">
        <v>200000</v>
      </c>
      <c r="M634" s="42">
        <v>800</v>
      </c>
      <c r="N634" s="41">
        <f t="shared" si="42"/>
        <v>800.5</v>
      </c>
      <c r="O634" s="53"/>
      <c r="P634" s="68"/>
      <c r="Q634" s="21"/>
    </row>
    <row r="635" spans="1:17" x14ac:dyDescent="0.3">
      <c r="N635" s="25">
        <f>SUM(N629:N634)</f>
        <v>947.4</v>
      </c>
    </row>
    <row r="636" spans="1:17" x14ac:dyDescent="0.3">
      <c r="K636" s="46"/>
      <c r="N636" s="46"/>
    </row>
    <row r="637" spans="1:17" s="45" customFormat="1" x14ac:dyDescent="0.3">
      <c r="A637" s="63">
        <v>182</v>
      </c>
      <c r="B637" s="21"/>
      <c r="C637" s="48">
        <v>43532</v>
      </c>
      <c r="D637" s="43" t="s">
        <v>401</v>
      </c>
      <c r="E637" s="44" t="s">
        <v>402</v>
      </c>
      <c r="F637" s="45" t="s">
        <v>1319</v>
      </c>
      <c r="G637" s="24" t="s">
        <v>1320</v>
      </c>
      <c r="H637" s="45">
        <v>3010</v>
      </c>
      <c r="I637" s="46">
        <v>0.5</v>
      </c>
      <c r="J637" s="46">
        <v>26190</v>
      </c>
      <c r="K637" s="46">
        <f>ROUND(J637/0.35,-1)</f>
        <v>74830</v>
      </c>
      <c r="L637" s="47">
        <v>50000</v>
      </c>
      <c r="M637" s="47">
        <v>200</v>
      </c>
      <c r="N637" s="46">
        <f>I637+M637</f>
        <v>200.5</v>
      </c>
      <c r="O637" s="51"/>
      <c r="P637" s="68"/>
      <c r="Q637" s="21"/>
    </row>
    <row r="638" spans="1:17" s="45" customFormat="1" x14ac:dyDescent="0.3">
      <c r="A638" s="63">
        <v>191</v>
      </c>
      <c r="B638" s="21"/>
      <c r="C638" s="48">
        <v>43537</v>
      </c>
      <c r="D638" s="43" t="s">
        <v>1379</v>
      </c>
      <c r="E638" s="44">
        <v>36.776000000000003</v>
      </c>
      <c r="F638" s="45" t="s">
        <v>1380</v>
      </c>
      <c r="G638" s="24" t="s">
        <v>1381</v>
      </c>
      <c r="H638" s="45">
        <v>1050</v>
      </c>
      <c r="I638" s="46">
        <v>0.5</v>
      </c>
      <c r="J638" s="46">
        <v>198560</v>
      </c>
      <c r="K638" s="46">
        <f>ROUND(J638/0.35,-1)</f>
        <v>567310</v>
      </c>
      <c r="L638" s="47">
        <v>400000</v>
      </c>
      <c r="M638" s="47">
        <v>1600.5</v>
      </c>
      <c r="N638" s="46">
        <f>I638+M638</f>
        <v>1601</v>
      </c>
      <c r="O638" s="51"/>
      <c r="P638" s="68"/>
      <c r="Q638" s="21"/>
    </row>
    <row r="639" spans="1:17" x14ac:dyDescent="0.3">
      <c r="A639" s="63">
        <v>192</v>
      </c>
      <c r="C639" s="48">
        <v>43537</v>
      </c>
      <c r="D639" s="22" t="s">
        <v>1385</v>
      </c>
      <c r="E639" s="44">
        <v>29.13</v>
      </c>
      <c r="F639" s="23" t="s">
        <v>1386</v>
      </c>
      <c r="G639" s="24" t="s">
        <v>1387</v>
      </c>
      <c r="H639" s="23">
        <v>1130</v>
      </c>
      <c r="I639" s="25">
        <v>0.5</v>
      </c>
      <c r="J639" s="46">
        <v>29930</v>
      </c>
      <c r="K639" s="46">
        <f t="shared" si="41"/>
        <v>85510</v>
      </c>
      <c r="L639" s="47">
        <v>128040</v>
      </c>
      <c r="M639" s="47">
        <v>512.16</v>
      </c>
      <c r="N639" s="46">
        <f t="shared" si="42"/>
        <v>512.66</v>
      </c>
    </row>
    <row r="640" spans="1:17" x14ac:dyDescent="0.3">
      <c r="A640" s="63">
        <v>193</v>
      </c>
      <c r="C640" s="48">
        <v>43538</v>
      </c>
      <c r="D640" s="22" t="s">
        <v>1393</v>
      </c>
      <c r="E640" s="44">
        <v>8.5000000000000006E-2</v>
      </c>
      <c r="F640" s="23" t="s">
        <v>1394</v>
      </c>
      <c r="G640" s="24" t="s">
        <v>1395</v>
      </c>
      <c r="H640" s="23">
        <v>1040</v>
      </c>
      <c r="I640" s="25">
        <v>1.5</v>
      </c>
      <c r="J640" s="46">
        <f>29170+1210+2090</f>
        <v>32470</v>
      </c>
      <c r="K640" s="46">
        <f t="shared" si="41"/>
        <v>92770</v>
      </c>
      <c r="L640" s="47">
        <v>71500</v>
      </c>
      <c r="M640" s="47">
        <v>286</v>
      </c>
      <c r="N640" s="46">
        <f t="shared" si="42"/>
        <v>287.5</v>
      </c>
    </row>
    <row r="641" spans="1:17" x14ac:dyDescent="0.3">
      <c r="D641" s="22" t="s">
        <v>1396</v>
      </c>
      <c r="E641" s="44">
        <v>3.5999999999999997E-2</v>
      </c>
      <c r="F641" s="23" t="s">
        <v>77</v>
      </c>
      <c r="G641" s="24" t="s">
        <v>77</v>
      </c>
      <c r="H641" s="23">
        <v>1040</v>
      </c>
      <c r="K641" s="46">
        <f t="shared" si="41"/>
        <v>0</v>
      </c>
      <c r="N641" s="46">
        <f t="shared" si="42"/>
        <v>0</v>
      </c>
    </row>
    <row r="642" spans="1:17" x14ac:dyDescent="0.3">
      <c r="D642" s="22" t="s">
        <v>1397</v>
      </c>
      <c r="E642" s="44">
        <v>4.9000000000000002E-2</v>
      </c>
      <c r="F642" s="23" t="s">
        <v>77</v>
      </c>
      <c r="G642" s="24" t="s">
        <v>77</v>
      </c>
      <c r="H642" s="23">
        <v>1040</v>
      </c>
      <c r="K642" s="46">
        <f t="shared" si="41"/>
        <v>0</v>
      </c>
      <c r="N642" s="46">
        <f t="shared" si="42"/>
        <v>0</v>
      </c>
    </row>
    <row r="643" spans="1:17" x14ac:dyDescent="0.3">
      <c r="A643" s="63" t="s">
        <v>1398</v>
      </c>
      <c r="C643" s="48">
        <v>43538</v>
      </c>
      <c r="D643" s="22" t="s">
        <v>1399</v>
      </c>
      <c r="E643" s="44">
        <v>105.75700000000001</v>
      </c>
      <c r="F643" s="23" t="s">
        <v>1400</v>
      </c>
      <c r="G643" s="24" t="s">
        <v>1401</v>
      </c>
      <c r="H643" s="23">
        <v>1180</v>
      </c>
      <c r="I643" s="25">
        <v>2.5</v>
      </c>
      <c r="J643" s="46">
        <f>120550+67020</f>
        <v>187570</v>
      </c>
      <c r="K643" s="46">
        <f t="shared" si="41"/>
        <v>535910</v>
      </c>
      <c r="N643" s="46">
        <f t="shared" si="42"/>
        <v>2.5</v>
      </c>
    </row>
    <row r="644" spans="1:17" x14ac:dyDescent="0.3">
      <c r="D644" s="50" t="s">
        <v>1402</v>
      </c>
      <c r="E644" s="44">
        <v>46.311</v>
      </c>
      <c r="F644" s="23" t="s">
        <v>77</v>
      </c>
      <c r="G644" s="24" t="s">
        <v>77</v>
      </c>
      <c r="H644" s="23">
        <v>1180</v>
      </c>
      <c r="J644" s="46">
        <v>0</v>
      </c>
      <c r="K644" s="46">
        <f t="shared" si="41"/>
        <v>0</v>
      </c>
      <c r="N644" s="46">
        <f t="shared" si="42"/>
        <v>0</v>
      </c>
    </row>
    <row r="645" spans="1:17" x14ac:dyDescent="0.3">
      <c r="A645" s="63" t="s">
        <v>1403</v>
      </c>
      <c r="C645" s="48">
        <v>43538</v>
      </c>
      <c r="D645" s="22" t="s">
        <v>1404</v>
      </c>
      <c r="E645" s="44">
        <v>0.7</v>
      </c>
      <c r="F645" s="23" t="s">
        <v>1406</v>
      </c>
      <c r="G645" s="24" t="s">
        <v>1407</v>
      </c>
      <c r="H645" s="23">
        <v>1220</v>
      </c>
      <c r="I645" s="25">
        <v>1</v>
      </c>
      <c r="J645" s="46">
        <v>39390</v>
      </c>
      <c r="K645" s="46">
        <f t="shared" si="41"/>
        <v>112540</v>
      </c>
      <c r="N645" s="46">
        <f t="shared" si="42"/>
        <v>1</v>
      </c>
    </row>
    <row r="646" spans="1:17" x14ac:dyDescent="0.3">
      <c r="D646" s="22" t="s">
        <v>1405</v>
      </c>
      <c r="E646" s="44">
        <v>0.11</v>
      </c>
      <c r="F646" s="23" t="s">
        <v>77</v>
      </c>
      <c r="G646" s="24" t="s">
        <v>77</v>
      </c>
      <c r="K646" s="46">
        <f t="shared" si="41"/>
        <v>0</v>
      </c>
      <c r="N646" s="46">
        <f t="shared" si="42"/>
        <v>0</v>
      </c>
    </row>
    <row r="647" spans="1:17" x14ac:dyDescent="0.3">
      <c r="A647" s="63">
        <v>194</v>
      </c>
      <c r="C647" s="48">
        <v>43539</v>
      </c>
      <c r="D647" s="22" t="s">
        <v>1408</v>
      </c>
      <c r="E647" s="44" t="s">
        <v>450</v>
      </c>
      <c r="F647" s="23" t="s">
        <v>1409</v>
      </c>
      <c r="G647" s="24" t="s">
        <v>1410</v>
      </c>
      <c r="H647" s="23">
        <v>1030</v>
      </c>
      <c r="I647" s="25">
        <v>0.5</v>
      </c>
      <c r="J647" s="46">
        <v>32780</v>
      </c>
      <c r="K647" s="46">
        <f t="shared" si="41"/>
        <v>93660</v>
      </c>
      <c r="L647" s="47">
        <v>142000</v>
      </c>
      <c r="M647" s="47">
        <v>568</v>
      </c>
      <c r="N647" s="46">
        <f t="shared" si="42"/>
        <v>568.5</v>
      </c>
      <c r="P647" s="68" t="s">
        <v>1432</v>
      </c>
    </row>
    <row r="648" spans="1:17" x14ac:dyDescent="0.3">
      <c r="A648" s="63">
        <v>195</v>
      </c>
      <c r="C648" s="48">
        <v>43539</v>
      </c>
      <c r="D648" s="22" t="s">
        <v>1411</v>
      </c>
      <c r="E648" s="44" t="s">
        <v>1412</v>
      </c>
      <c r="F648" s="23" t="s">
        <v>1413</v>
      </c>
      <c r="G648" s="24" t="s">
        <v>1414</v>
      </c>
      <c r="H648" s="23">
        <v>3010</v>
      </c>
      <c r="I648" s="25">
        <v>0.5</v>
      </c>
      <c r="J648" s="46">
        <v>50930</v>
      </c>
      <c r="K648" s="46">
        <f t="shared" si="41"/>
        <v>145510</v>
      </c>
      <c r="L648" s="47">
        <v>148000</v>
      </c>
      <c r="M648" s="47">
        <v>592</v>
      </c>
      <c r="N648" s="46">
        <f t="shared" si="42"/>
        <v>592.5</v>
      </c>
      <c r="P648" s="68" t="s">
        <v>1432</v>
      </c>
    </row>
    <row r="649" spans="1:17" x14ac:dyDescent="0.3">
      <c r="A649" s="63">
        <v>196</v>
      </c>
      <c r="C649" s="48">
        <v>43539</v>
      </c>
      <c r="D649" s="22" t="s">
        <v>1415</v>
      </c>
      <c r="E649" s="44">
        <v>5.9009999999999998</v>
      </c>
      <c r="F649" s="23" t="s">
        <v>1416</v>
      </c>
      <c r="G649" s="24" t="s">
        <v>1417</v>
      </c>
      <c r="H649" s="23">
        <v>1120</v>
      </c>
      <c r="I649" s="25">
        <v>0.5</v>
      </c>
      <c r="J649" s="46">
        <v>35390</v>
      </c>
      <c r="K649" s="46">
        <f t="shared" si="41"/>
        <v>101110</v>
      </c>
      <c r="L649" s="47">
        <v>74000</v>
      </c>
      <c r="M649" s="47">
        <v>296</v>
      </c>
      <c r="N649" s="46">
        <f t="shared" si="42"/>
        <v>296.5</v>
      </c>
    </row>
    <row r="650" spans="1:17" x14ac:dyDescent="0.3">
      <c r="A650" s="63" t="s">
        <v>1418</v>
      </c>
      <c r="C650" s="48">
        <v>43539</v>
      </c>
      <c r="D650" s="22" t="s">
        <v>1419</v>
      </c>
      <c r="E650" s="44">
        <v>1.345</v>
      </c>
      <c r="F650" s="23" t="s">
        <v>1420</v>
      </c>
      <c r="G650" s="24" t="s">
        <v>1421</v>
      </c>
      <c r="H650" s="23">
        <v>1120</v>
      </c>
      <c r="I650" s="25">
        <v>0.5</v>
      </c>
      <c r="J650" s="46">
        <v>55110</v>
      </c>
      <c r="K650" s="46">
        <f t="shared" si="41"/>
        <v>157460</v>
      </c>
      <c r="N650" s="46">
        <f t="shared" si="42"/>
        <v>0.5</v>
      </c>
    </row>
    <row r="651" spans="1:17" x14ac:dyDescent="0.3">
      <c r="A651" s="63" t="s">
        <v>1422</v>
      </c>
      <c r="C651" s="48">
        <v>43539</v>
      </c>
      <c r="D651" s="22" t="s">
        <v>1423</v>
      </c>
      <c r="E651" s="44">
        <v>0.18060000000000001</v>
      </c>
      <c r="F651" s="23" t="s">
        <v>1426</v>
      </c>
      <c r="G651" s="24" t="s">
        <v>1427</v>
      </c>
      <c r="H651" s="23">
        <v>1090</v>
      </c>
      <c r="I651" s="25">
        <v>1.5</v>
      </c>
      <c r="J651" s="46">
        <v>42030</v>
      </c>
      <c r="K651" s="46">
        <f t="shared" si="41"/>
        <v>120090</v>
      </c>
      <c r="N651" s="46">
        <f t="shared" si="42"/>
        <v>1.5</v>
      </c>
    </row>
    <row r="652" spans="1:17" x14ac:dyDescent="0.3">
      <c r="D652" s="22" t="s">
        <v>1424</v>
      </c>
      <c r="E652" s="44">
        <v>0.2303</v>
      </c>
      <c r="F652" s="23" t="s">
        <v>77</v>
      </c>
      <c r="G652" s="24" t="s">
        <v>77</v>
      </c>
      <c r="K652" s="46">
        <f t="shared" si="41"/>
        <v>0</v>
      </c>
      <c r="N652" s="46">
        <f t="shared" si="42"/>
        <v>0</v>
      </c>
    </row>
    <row r="653" spans="1:17" s="39" customFormat="1" x14ac:dyDescent="0.3">
      <c r="A653" s="35"/>
      <c r="B653" s="36"/>
      <c r="C653" s="37"/>
      <c r="D653" s="38" t="s">
        <v>1425</v>
      </c>
      <c r="E653" s="35">
        <v>0.26450000000000001</v>
      </c>
      <c r="F653" s="39" t="s">
        <v>77</v>
      </c>
      <c r="G653" s="40" t="s">
        <v>77</v>
      </c>
      <c r="I653" s="41"/>
      <c r="J653" s="41"/>
      <c r="K653" s="41">
        <f t="shared" si="41"/>
        <v>0</v>
      </c>
      <c r="L653" s="42"/>
      <c r="M653" s="42"/>
      <c r="N653" s="41">
        <f t="shared" si="42"/>
        <v>0</v>
      </c>
      <c r="O653" s="53"/>
      <c r="P653" s="37"/>
      <c r="Q653" s="36"/>
    </row>
    <row r="654" spans="1:17" x14ac:dyDescent="0.3">
      <c r="K654" s="46"/>
      <c r="N654" s="46">
        <f>SUM(N637:N653)</f>
        <v>4064.66</v>
      </c>
      <c r="O654" s="51">
        <v>70988</v>
      </c>
    </row>
    <row r="655" spans="1:17" x14ac:dyDescent="0.3">
      <c r="K655" s="46"/>
      <c r="N655" s="46"/>
    </row>
    <row r="656" spans="1:17" x14ac:dyDescent="0.3">
      <c r="A656" s="63">
        <v>197</v>
      </c>
      <c r="C656" s="48">
        <v>43539</v>
      </c>
      <c r="D656" s="22" t="s">
        <v>1428</v>
      </c>
      <c r="E656" s="44">
        <v>0.17219999999999999</v>
      </c>
      <c r="F656" s="23" t="s">
        <v>1430</v>
      </c>
      <c r="G656" s="24" t="s">
        <v>1431</v>
      </c>
      <c r="H656" s="23">
        <v>1190</v>
      </c>
      <c r="I656" s="25">
        <v>1</v>
      </c>
      <c r="J656" s="46">
        <v>7920</v>
      </c>
      <c r="K656" s="46">
        <f t="shared" si="41"/>
        <v>22630</v>
      </c>
      <c r="L656" s="47">
        <v>14260</v>
      </c>
      <c r="M656" s="47">
        <v>57.04</v>
      </c>
      <c r="N656" s="46">
        <f t="shared" si="42"/>
        <v>58.04</v>
      </c>
    </row>
    <row r="657" spans="1:14" x14ac:dyDescent="0.3">
      <c r="D657" s="22" t="s">
        <v>1429</v>
      </c>
      <c r="E657" s="44">
        <v>0.17219999999999999</v>
      </c>
      <c r="F657" s="23" t="s">
        <v>77</v>
      </c>
      <c r="G657" s="24" t="s">
        <v>77</v>
      </c>
      <c r="K657" s="46">
        <f t="shared" si="41"/>
        <v>0</v>
      </c>
      <c r="N657" s="46">
        <f t="shared" si="42"/>
        <v>0</v>
      </c>
    </row>
    <row r="658" spans="1:14" x14ac:dyDescent="0.3">
      <c r="A658" s="63" t="s">
        <v>1433</v>
      </c>
      <c r="C658" s="48">
        <v>43539</v>
      </c>
      <c r="D658" s="22" t="s">
        <v>1434</v>
      </c>
      <c r="E658" s="44">
        <v>141.096</v>
      </c>
      <c r="F658" s="23" t="s">
        <v>1436</v>
      </c>
      <c r="G658" s="24" t="s">
        <v>1437</v>
      </c>
      <c r="H658" s="23">
        <v>1040</v>
      </c>
      <c r="I658" s="25">
        <v>1</v>
      </c>
      <c r="J658" s="46">
        <v>320160</v>
      </c>
      <c r="K658" s="46">
        <f t="shared" si="41"/>
        <v>914740</v>
      </c>
      <c r="N658" s="46">
        <f t="shared" si="42"/>
        <v>1</v>
      </c>
    </row>
    <row r="659" spans="1:14" x14ac:dyDescent="0.3">
      <c r="D659" s="22" t="s">
        <v>1435</v>
      </c>
      <c r="E659" s="44">
        <v>35.189</v>
      </c>
      <c r="F659" s="23" t="s">
        <v>77</v>
      </c>
      <c r="G659" s="24" t="s">
        <v>77</v>
      </c>
      <c r="K659" s="46">
        <f t="shared" si="41"/>
        <v>0</v>
      </c>
      <c r="N659" s="46">
        <f t="shared" si="42"/>
        <v>0</v>
      </c>
    </row>
    <row r="660" spans="1:14" x14ac:dyDescent="0.3">
      <c r="A660" s="63" t="s">
        <v>1438</v>
      </c>
      <c r="C660" s="48">
        <v>43539</v>
      </c>
      <c r="D660" s="22" t="s">
        <v>1439</v>
      </c>
      <c r="E660" s="44">
        <v>25</v>
      </c>
      <c r="F660" s="23" t="s">
        <v>1445</v>
      </c>
      <c r="G660" s="45" t="s">
        <v>1436</v>
      </c>
      <c r="H660" s="23">
        <v>1040</v>
      </c>
      <c r="I660" s="25">
        <v>3.5</v>
      </c>
      <c r="J660" s="46">
        <v>320160</v>
      </c>
      <c r="K660" s="46">
        <f t="shared" si="41"/>
        <v>914740</v>
      </c>
      <c r="N660" s="46">
        <f t="shared" si="42"/>
        <v>3.5</v>
      </c>
    </row>
    <row r="661" spans="1:14" x14ac:dyDescent="0.3">
      <c r="D661" s="22" t="s">
        <v>1434</v>
      </c>
      <c r="E661" s="44">
        <v>49.88</v>
      </c>
      <c r="F661" s="45" t="s">
        <v>77</v>
      </c>
      <c r="G661" s="24" t="s">
        <v>77</v>
      </c>
      <c r="K661" s="46">
        <f t="shared" si="41"/>
        <v>0</v>
      </c>
      <c r="N661" s="46">
        <f t="shared" si="42"/>
        <v>0</v>
      </c>
    </row>
    <row r="662" spans="1:14" x14ac:dyDescent="0.3">
      <c r="D662" s="22" t="s">
        <v>1440</v>
      </c>
      <c r="E662" s="44">
        <v>16</v>
      </c>
      <c r="F662" s="45" t="s">
        <v>77</v>
      </c>
      <c r="G662" s="24" t="s">
        <v>77</v>
      </c>
      <c r="K662" s="46">
        <f t="shared" si="41"/>
        <v>0</v>
      </c>
      <c r="N662" s="46">
        <f t="shared" si="42"/>
        <v>0</v>
      </c>
    </row>
    <row r="663" spans="1:14" x14ac:dyDescent="0.3">
      <c r="D663" s="22" t="s">
        <v>1441</v>
      </c>
      <c r="E663" s="44">
        <v>7.72</v>
      </c>
      <c r="F663" s="45" t="s">
        <v>77</v>
      </c>
      <c r="G663" s="24" t="s">
        <v>77</v>
      </c>
      <c r="K663" s="46">
        <f t="shared" si="41"/>
        <v>0</v>
      </c>
      <c r="N663" s="46">
        <f t="shared" si="42"/>
        <v>0</v>
      </c>
    </row>
    <row r="664" spans="1:14" x14ac:dyDescent="0.3">
      <c r="D664" s="22" t="s">
        <v>1442</v>
      </c>
      <c r="E664" s="44">
        <v>7.48</v>
      </c>
      <c r="F664" s="45" t="s">
        <v>77</v>
      </c>
      <c r="G664" s="24" t="s">
        <v>77</v>
      </c>
      <c r="K664" s="46">
        <f t="shared" si="41"/>
        <v>0</v>
      </c>
      <c r="N664" s="46">
        <f t="shared" si="42"/>
        <v>0</v>
      </c>
    </row>
    <row r="665" spans="1:14" x14ac:dyDescent="0.3">
      <c r="D665" s="22" t="s">
        <v>1443</v>
      </c>
      <c r="E665" s="44">
        <v>17</v>
      </c>
      <c r="F665" s="45" t="s">
        <v>77</v>
      </c>
      <c r="G665" s="24" t="s">
        <v>77</v>
      </c>
      <c r="K665" s="46">
        <f t="shared" si="41"/>
        <v>0</v>
      </c>
      <c r="N665" s="46">
        <f t="shared" si="42"/>
        <v>0</v>
      </c>
    </row>
    <row r="666" spans="1:14" x14ac:dyDescent="0.3">
      <c r="D666" s="22" t="s">
        <v>1444</v>
      </c>
      <c r="E666" s="44">
        <v>16</v>
      </c>
      <c r="F666" s="45" t="s">
        <v>77</v>
      </c>
      <c r="G666" s="24" t="s">
        <v>77</v>
      </c>
      <c r="K666" s="46">
        <f t="shared" si="41"/>
        <v>0</v>
      </c>
      <c r="N666" s="46">
        <f t="shared" si="42"/>
        <v>0</v>
      </c>
    </row>
    <row r="667" spans="1:14" x14ac:dyDescent="0.3">
      <c r="D667" s="22" t="s">
        <v>1435</v>
      </c>
      <c r="E667" s="44">
        <v>35</v>
      </c>
      <c r="F667" s="45" t="s">
        <v>77</v>
      </c>
      <c r="G667" s="24" t="s">
        <v>77</v>
      </c>
      <c r="K667" s="46">
        <f t="shared" si="41"/>
        <v>0</v>
      </c>
      <c r="N667" s="46">
        <f t="shared" si="42"/>
        <v>0</v>
      </c>
    </row>
    <row r="668" spans="1:14" x14ac:dyDescent="0.3">
      <c r="A668" s="63" t="s">
        <v>1446</v>
      </c>
      <c r="C668" s="48">
        <v>43539</v>
      </c>
      <c r="D668" s="22" t="s">
        <v>875</v>
      </c>
      <c r="E668" s="44" t="s">
        <v>1447</v>
      </c>
      <c r="F668" s="23" t="s">
        <v>880</v>
      </c>
      <c r="G668" s="24" t="s">
        <v>1449</v>
      </c>
      <c r="H668" s="23">
        <v>3010</v>
      </c>
      <c r="I668" s="25">
        <v>1</v>
      </c>
      <c r="J668" s="46">
        <v>13760</v>
      </c>
      <c r="K668" s="46">
        <f t="shared" si="41"/>
        <v>39310</v>
      </c>
      <c r="N668" s="46">
        <f t="shared" si="42"/>
        <v>1</v>
      </c>
    </row>
    <row r="669" spans="1:14" x14ac:dyDescent="0.3">
      <c r="D669" s="22" t="s">
        <v>876</v>
      </c>
      <c r="E669" s="44" t="s">
        <v>1448</v>
      </c>
      <c r="F669" s="23" t="s">
        <v>77</v>
      </c>
      <c r="G669" s="24" t="s">
        <v>77</v>
      </c>
      <c r="K669" s="46">
        <f t="shared" ref="K669:K719" si="43">ROUND(J669/0.35,-1)</f>
        <v>0</v>
      </c>
      <c r="N669" s="46">
        <f t="shared" ref="N669:N719" si="44">I669+M669</f>
        <v>0</v>
      </c>
    </row>
    <row r="670" spans="1:14" x14ac:dyDescent="0.3">
      <c r="A670" s="63">
        <v>198</v>
      </c>
      <c r="C670" s="48">
        <v>43539</v>
      </c>
      <c r="D670" s="22" t="s">
        <v>1450</v>
      </c>
      <c r="E670" s="44" t="s">
        <v>1452</v>
      </c>
      <c r="F670" s="23" t="s">
        <v>1454</v>
      </c>
      <c r="G670" s="24" t="s">
        <v>1455</v>
      </c>
      <c r="H670" s="23">
        <v>3010</v>
      </c>
      <c r="I670" s="25">
        <v>1</v>
      </c>
      <c r="J670" s="46">
        <v>14870</v>
      </c>
      <c r="K670" s="46">
        <f t="shared" si="43"/>
        <v>42490</v>
      </c>
      <c r="L670" s="47">
        <v>25000</v>
      </c>
      <c r="M670" s="47">
        <v>100</v>
      </c>
      <c r="N670" s="46">
        <f t="shared" si="44"/>
        <v>101</v>
      </c>
    </row>
    <row r="671" spans="1:14" x14ac:dyDescent="0.3">
      <c r="D671" s="22" t="s">
        <v>1451</v>
      </c>
      <c r="E671" s="44" t="s">
        <v>1453</v>
      </c>
      <c r="F671" s="23" t="s">
        <v>77</v>
      </c>
      <c r="G671" s="24" t="s">
        <v>77</v>
      </c>
      <c r="K671" s="46">
        <f t="shared" si="43"/>
        <v>0</v>
      </c>
      <c r="N671" s="46">
        <f t="shared" si="44"/>
        <v>0</v>
      </c>
    </row>
    <row r="672" spans="1:14" x14ac:dyDescent="0.3">
      <c r="A672" s="63">
        <v>199</v>
      </c>
      <c r="C672" s="48">
        <v>43539</v>
      </c>
      <c r="D672" s="22" t="s">
        <v>1456</v>
      </c>
      <c r="E672" s="44">
        <v>4.34</v>
      </c>
      <c r="F672" s="23" t="s">
        <v>1457</v>
      </c>
      <c r="G672" s="24" t="s">
        <v>1458</v>
      </c>
      <c r="H672" s="23">
        <v>1110</v>
      </c>
      <c r="I672" s="25">
        <v>0.5</v>
      </c>
      <c r="J672" s="46">
        <v>7460</v>
      </c>
      <c r="K672" s="46">
        <f t="shared" si="43"/>
        <v>21310</v>
      </c>
      <c r="L672" s="47">
        <v>32000</v>
      </c>
      <c r="M672" s="47">
        <v>128</v>
      </c>
      <c r="N672" s="46">
        <f t="shared" si="44"/>
        <v>128.5</v>
      </c>
    </row>
    <row r="673" spans="1:17" x14ac:dyDescent="0.3">
      <c r="A673" s="63">
        <v>200</v>
      </c>
      <c r="C673" s="48">
        <v>43542</v>
      </c>
      <c r="D673" s="22" t="s">
        <v>1459</v>
      </c>
      <c r="E673" s="44">
        <v>5.0090000000000003</v>
      </c>
      <c r="F673" s="23" t="s">
        <v>1460</v>
      </c>
      <c r="G673" s="24" t="s">
        <v>1461</v>
      </c>
      <c r="H673" s="23">
        <v>1100</v>
      </c>
      <c r="I673" s="25">
        <v>0.5</v>
      </c>
      <c r="J673" s="46">
        <v>57920</v>
      </c>
      <c r="K673" s="46">
        <f t="shared" si="43"/>
        <v>165490</v>
      </c>
      <c r="L673" s="47">
        <v>218000</v>
      </c>
      <c r="M673" s="47">
        <v>872</v>
      </c>
      <c r="N673" s="46">
        <f t="shared" si="44"/>
        <v>872.5</v>
      </c>
    </row>
    <row r="674" spans="1:17" x14ac:dyDescent="0.3">
      <c r="A674" s="63" t="s">
        <v>1462</v>
      </c>
      <c r="C674" s="48">
        <v>43542</v>
      </c>
      <c r="D674" s="22" t="s">
        <v>1463</v>
      </c>
      <c r="E674" s="44">
        <v>3.9445000000000001</v>
      </c>
      <c r="F674" s="23" t="s">
        <v>1464</v>
      </c>
      <c r="G674" s="24" t="s">
        <v>1465</v>
      </c>
      <c r="H674" s="23">
        <v>3010</v>
      </c>
      <c r="I674" s="25">
        <v>0.5</v>
      </c>
      <c r="J674" s="46">
        <v>89180</v>
      </c>
      <c r="K674" s="46">
        <f t="shared" si="43"/>
        <v>254800</v>
      </c>
      <c r="N674" s="46">
        <f t="shared" si="44"/>
        <v>0.5</v>
      </c>
    </row>
    <row r="675" spans="1:17" x14ac:dyDescent="0.3">
      <c r="A675" s="63" t="s">
        <v>1466</v>
      </c>
      <c r="C675" s="48">
        <v>43542</v>
      </c>
      <c r="D675" s="22" t="s">
        <v>1467</v>
      </c>
      <c r="E675" s="44" t="s">
        <v>861</v>
      </c>
      <c r="F675" s="23" t="s">
        <v>1468</v>
      </c>
      <c r="G675" s="24" t="s">
        <v>1469</v>
      </c>
      <c r="H675" s="23">
        <v>3010</v>
      </c>
      <c r="I675" s="25">
        <v>0.5</v>
      </c>
      <c r="J675" s="46">
        <v>18870</v>
      </c>
      <c r="K675" s="46">
        <f t="shared" si="43"/>
        <v>53910</v>
      </c>
      <c r="N675" s="46">
        <f t="shared" si="44"/>
        <v>0.5</v>
      </c>
    </row>
    <row r="676" spans="1:17" x14ac:dyDescent="0.3">
      <c r="A676" s="63" t="s">
        <v>1470</v>
      </c>
      <c r="C676" s="48">
        <v>43542</v>
      </c>
      <c r="D676" s="22" t="s">
        <v>1471</v>
      </c>
      <c r="E676" s="44">
        <v>0.48</v>
      </c>
      <c r="F676" s="23" t="s">
        <v>1472</v>
      </c>
      <c r="G676" s="24" t="s">
        <v>1473</v>
      </c>
      <c r="H676" s="23">
        <v>1190</v>
      </c>
      <c r="I676" s="25">
        <v>0.5</v>
      </c>
      <c r="J676" s="46">
        <v>35510</v>
      </c>
      <c r="K676" s="46">
        <f t="shared" si="43"/>
        <v>101460</v>
      </c>
      <c r="N676" s="46">
        <f t="shared" si="44"/>
        <v>0.5</v>
      </c>
    </row>
    <row r="677" spans="1:17" x14ac:dyDescent="0.3">
      <c r="A677" s="63">
        <v>201</v>
      </c>
      <c r="C677" s="48">
        <v>43542</v>
      </c>
      <c r="D677" s="22" t="s">
        <v>1474</v>
      </c>
      <c r="E677" s="44">
        <v>18.77</v>
      </c>
      <c r="F677" s="23" t="s">
        <v>1475</v>
      </c>
      <c r="G677" s="24" t="s">
        <v>1476</v>
      </c>
      <c r="H677" s="23">
        <v>1120</v>
      </c>
      <c r="I677" s="25">
        <v>0.5</v>
      </c>
      <c r="J677" s="46">
        <v>29440</v>
      </c>
      <c r="K677" s="46">
        <f>ROUND(J677/0.35,-1)</f>
        <v>84110</v>
      </c>
      <c r="L677" s="47">
        <v>102484.2</v>
      </c>
      <c r="M677" s="47">
        <v>410</v>
      </c>
      <c r="N677" s="46">
        <f t="shared" si="44"/>
        <v>410.5</v>
      </c>
    </row>
    <row r="678" spans="1:17" x14ac:dyDescent="0.3">
      <c r="A678" s="63">
        <v>202</v>
      </c>
      <c r="C678" s="48">
        <v>43543</v>
      </c>
      <c r="D678" s="22" t="s">
        <v>1477</v>
      </c>
      <c r="E678" s="44">
        <v>0.999</v>
      </c>
      <c r="F678" s="23" t="s">
        <v>1478</v>
      </c>
      <c r="G678" s="24" t="s">
        <v>1479</v>
      </c>
      <c r="H678" s="23">
        <v>1200</v>
      </c>
      <c r="I678" s="25">
        <v>0.5</v>
      </c>
      <c r="J678" s="46">
        <v>14520</v>
      </c>
      <c r="K678" s="46">
        <f t="shared" si="43"/>
        <v>41490</v>
      </c>
      <c r="L678" s="47">
        <v>45000</v>
      </c>
      <c r="M678" s="47">
        <v>180</v>
      </c>
      <c r="N678" s="46">
        <f t="shared" si="44"/>
        <v>180.5</v>
      </c>
    </row>
    <row r="679" spans="1:17" s="39" customFormat="1" x14ac:dyDescent="0.3">
      <c r="A679" s="35">
        <v>203</v>
      </c>
      <c r="B679" s="36"/>
      <c r="C679" s="37">
        <v>43543</v>
      </c>
      <c r="D679" s="38" t="s">
        <v>1480</v>
      </c>
      <c r="E679" s="35">
        <v>27.5</v>
      </c>
      <c r="F679" s="39" t="s">
        <v>1481</v>
      </c>
      <c r="G679" s="40" t="s">
        <v>1482</v>
      </c>
      <c r="H679" s="39">
        <v>1020</v>
      </c>
      <c r="I679" s="41">
        <v>0.5</v>
      </c>
      <c r="J679" s="41">
        <v>37800</v>
      </c>
      <c r="K679" s="41">
        <f t="shared" si="43"/>
        <v>108000</v>
      </c>
      <c r="L679" s="42">
        <v>112000</v>
      </c>
      <c r="M679" s="42">
        <v>448</v>
      </c>
      <c r="N679" s="41">
        <f t="shared" si="44"/>
        <v>448.5</v>
      </c>
      <c r="O679" s="53"/>
      <c r="P679" s="37"/>
      <c r="Q679" s="36"/>
    </row>
    <row r="680" spans="1:17" x14ac:dyDescent="0.3">
      <c r="N680" s="25">
        <f>SUM(N656:N679)</f>
        <v>2206.54</v>
      </c>
      <c r="O680" s="51">
        <v>71017</v>
      </c>
    </row>
    <row r="681" spans="1:17" x14ac:dyDescent="0.3">
      <c r="K681" s="46"/>
      <c r="N681" s="46"/>
    </row>
    <row r="682" spans="1:17" s="45" customFormat="1" x14ac:dyDescent="0.3">
      <c r="A682" s="63" t="s">
        <v>1388</v>
      </c>
      <c r="B682" s="21"/>
      <c r="C682" s="48">
        <v>43532</v>
      </c>
      <c r="D682" s="43" t="s">
        <v>1502</v>
      </c>
      <c r="E682" s="44" t="s">
        <v>462</v>
      </c>
      <c r="F682" s="45" t="s">
        <v>1503</v>
      </c>
      <c r="G682" s="24" t="s">
        <v>1504</v>
      </c>
      <c r="H682" s="45">
        <v>1190</v>
      </c>
      <c r="I682" s="46">
        <v>0.5</v>
      </c>
      <c r="J682" s="46">
        <v>33220</v>
      </c>
      <c r="K682" s="46">
        <v>0</v>
      </c>
      <c r="L682" s="47"/>
      <c r="M682" s="47"/>
      <c r="N682" s="46">
        <f>I682+M682</f>
        <v>0.5</v>
      </c>
      <c r="O682" s="51"/>
      <c r="P682" s="68"/>
      <c r="Q682" s="21"/>
    </row>
    <row r="683" spans="1:17" s="45" customFormat="1" x14ac:dyDescent="0.3">
      <c r="A683" s="63" t="s">
        <v>1483</v>
      </c>
      <c r="B683" s="21"/>
      <c r="C683" s="48">
        <v>43543</v>
      </c>
      <c r="D683" s="43" t="s">
        <v>1484</v>
      </c>
      <c r="E683" s="44">
        <v>3</v>
      </c>
      <c r="F683" s="45" t="s">
        <v>1485</v>
      </c>
      <c r="G683" s="24" t="s">
        <v>1486</v>
      </c>
      <c r="H683" s="45">
        <v>1150</v>
      </c>
      <c r="I683" s="46">
        <v>0.5</v>
      </c>
      <c r="J683" s="46">
        <v>37300</v>
      </c>
      <c r="K683" s="46">
        <f>ROUND(J683/0.35,-1)</f>
        <v>106570</v>
      </c>
      <c r="L683" s="47"/>
      <c r="M683" s="47"/>
      <c r="N683" s="46">
        <f>I683+M683</f>
        <v>0.5</v>
      </c>
      <c r="O683" s="51"/>
      <c r="P683" s="68"/>
      <c r="Q683" s="21"/>
    </row>
    <row r="684" spans="1:17" x14ac:dyDescent="0.3">
      <c r="A684" s="63">
        <v>204</v>
      </c>
      <c r="C684" s="48">
        <v>43543</v>
      </c>
      <c r="D684" s="22" t="s">
        <v>1487</v>
      </c>
      <c r="E684" s="44" t="s">
        <v>1489</v>
      </c>
      <c r="F684" s="23" t="s">
        <v>1491</v>
      </c>
      <c r="G684" s="24" t="s">
        <v>1492</v>
      </c>
      <c r="H684" s="23">
        <v>1150</v>
      </c>
      <c r="I684" s="25">
        <v>1</v>
      </c>
      <c r="J684" s="46">
        <v>8020</v>
      </c>
      <c r="K684" s="46">
        <f t="shared" si="43"/>
        <v>22910</v>
      </c>
      <c r="L684" s="47">
        <v>16000</v>
      </c>
      <c r="M684" s="47">
        <v>64</v>
      </c>
      <c r="N684" s="46">
        <f t="shared" si="44"/>
        <v>65</v>
      </c>
    </row>
    <row r="685" spans="1:17" x14ac:dyDescent="0.3">
      <c r="D685" s="22" t="s">
        <v>1488</v>
      </c>
      <c r="E685" s="44" t="s">
        <v>1490</v>
      </c>
      <c r="F685" s="23" t="s">
        <v>77</v>
      </c>
      <c r="G685" s="24" t="s">
        <v>77</v>
      </c>
      <c r="K685" s="46">
        <f t="shared" si="43"/>
        <v>0</v>
      </c>
      <c r="N685" s="46">
        <f t="shared" si="44"/>
        <v>0</v>
      </c>
    </row>
    <row r="686" spans="1:17" s="45" customFormat="1" x14ac:dyDescent="0.3">
      <c r="A686" s="63" t="s">
        <v>1493</v>
      </c>
      <c r="B686" s="21"/>
      <c r="C686" s="48">
        <v>43543</v>
      </c>
      <c r="D686" s="43" t="s">
        <v>1494</v>
      </c>
      <c r="E686" s="44">
        <v>0.61499999999999999</v>
      </c>
      <c r="F686" s="45" t="s">
        <v>1495</v>
      </c>
      <c r="G686" s="24" t="s">
        <v>1496</v>
      </c>
      <c r="H686" s="45">
        <v>1210</v>
      </c>
      <c r="I686" s="46">
        <v>0.5</v>
      </c>
      <c r="J686" s="46">
        <v>1320</v>
      </c>
      <c r="K686" s="46">
        <f t="shared" si="43"/>
        <v>3770</v>
      </c>
      <c r="L686" s="47"/>
      <c r="M686" s="47"/>
      <c r="N686" s="46">
        <f t="shared" si="44"/>
        <v>0.5</v>
      </c>
      <c r="O686" s="51"/>
      <c r="P686" s="68"/>
      <c r="Q686" s="21"/>
    </row>
    <row r="687" spans="1:17" s="45" customFormat="1" x14ac:dyDescent="0.3">
      <c r="A687" s="63" t="s">
        <v>1497</v>
      </c>
      <c r="B687" s="21"/>
      <c r="C687" s="48">
        <v>43543</v>
      </c>
      <c r="D687" s="43" t="s">
        <v>1498</v>
      </c>
      <c r="E687" s="44" t="s">
        <v>1499</v>
      </c>
      <c r="F687" s="45" t="s">
        <v>1500</v>
      </c>
      <c r="G687" s="45" t="s">
        <v>1501</v>
      </c>
      <c r="H687" s="45">
        <v>1150</v>
      </c>
      <c r="I687" s="46">
        <v>0.5</v>
      </c>
      <c r="J687" s="46">
        <v>32190</v>
      </c>
      <c r="K687" s="46">
        <f t="shared" si="43"/>
        <v>91970</v>
      </c>
      <c r="L687" s="47"/>
      <c r="M687" s="47"/>
      <c r="N687" s="46">
        <f t="shared" si="44"/>
        <v>0.5</v>
      </c>
      <c r="O687" s="51"/>
      <c r="P687" s="68"/>
      <c r="Q687" s="21"/>
    </row>
    <row r="688" spans="1:17" x14ac:dyDescent="0.3">
      <c r="A688" s="63" t="s">
        <v>1505</v>
      </c>
      <c r="C688" s="48">
        <v>43544</v>
      </c>
      <c r="D688" s="22" t="s">
        <v>1506</v>
      </c>
      <c r="E688" s="44">
        <v>10.481</v>
      </c>
      <c r="F688" s="23" t="s">
        <v>1508</v>
      </c>
      <c r="G688" s="24" t="s">
        <v>1509</v>
      </c>
      <c r="H688" s="23">
        <v>1200</v>
      </c>
      <c r="I688" s="25">
        <v>1</v>
      </c>
      <c r="J688" s="46">
        <f>15750+21570</f>
        <v>37320</v>
      </c>
      <c r="K688" s="46">
        <f t="shared" si="43"/>
        <v>106630</v>
      </c>
      <c r="N688" s="46">
        <f t="shared" si="44"/>
        <v>1</v>
      </c>
    </row>
    <row r="689" spans="1:17" x14ac:dyDescent="0.3">
      <c r="D689" s="22" t="s">
        <v>1507</v>
      </c>
      <c r="E689" s="44">
        <v>18.312999999999999</v>
      </c>
      <c r="F689" s="23" t="s">
        <v>77</v>
      </c>
      <c r="G689" s="24" t="s">
        <v>77</v>
      </c>
      <c r="H689" s="23">
        <v>1200</v>
      </c>
      <c r="K689" s="46">
        <f t="shared" si="43"/>
        <v>0</v>
      </c>
      <c r="N689" s="46">
        <f t="shared" si="44"/>
        <v>0</v>
      </c>
    </row>
    <row r="690" spans="1:17" s="39" customFormat="1" x14ac:dyDescent="0.3">
      <c r="A690" s="35">
        <v>205</v>
      </c>
      <c r="B690" s="36"/>
      <c r="C690" s="37">
        <v>43545</v>
      </c>
      <c r="D690" s="38" t="s">
        <v>1510</v>
      </c>
      <c r="E690" s="35">
        <v>8.5020000000000007</v>
      </c>
      <c r="F690" s="39" t="s">
        <v>1511</v>
      </c>
      <c r="G690" s="40" t="s">
        <v>1512</v>
      </c>
      <c r="H690" s="39">
        <v>1010</v>
      </c>
      <c r="I690" s="41">
        <v>0.5</v>
      </c>
      <c r="J690" s="41">
        <v>12890</v>
      </c>
      <c r="K690" s="41">
        <f t="shared" si="43"/>
        <v>36830</v>
      </c>
      <c r="L690" s="42">
        <v>60000</v>
      </c>
      <c r="M690" s="42">
        <v>240</v>
      </c>
      <c r="N690" s="41">
        <f t="shared" si="44"/>
        <v>240.5</v>
      </c>
      <c r="O690" s="53"/>
      <c r="P690" s="37"/>
      <c r="Q690" s="36"/>
    </row>
    <row r="691" spans="1:17" x14ac:dyDescent="0.3">
      <c r="K691" s="46"/>
      <c r="N691" s="46">
        <f>SUM(N682:N690)</f>
        <v>308.5</v>
      </c>
      <c r="O691" s="51">
        <v>71042</v>
      </c>
    </row>
    <row r="692" spans="1:17" s="45" customFormat="1" x14ac:dyDescent="0.3">
      <c r="A692" s="63"/>
      <c r="B692" s="21"/>
      <c r="C692" s="48"/>
      <c r="D692" s="43"/>
      <c r="E692" s="44"/>
      <c r="G692" s="24"/>
      <c r="I692" s="46"/>
      <c r="J692" s="46"/>
      <c r="K692" s="46"/>
      <c r="L692" s="47"/>
      <c r="M692" s="47"/>
      <c r="N692" s="46"/>
      <c r="O692" s="51"/>
      <c r="P692" s="68"/>
      <c r="Q692" s="21"/>
    </row>
    <row r="693" spans="1:17" x14ac:dyDescent="0.3">
      <c r="A693" s="63" t="s">
        <v>1627</v>
      </c>
      <c r="C693" s="48">
        <v>43546</v>
      </c>
      <c r="D693" s="22" t="s">
        <v>1628</v>
      </c>
      <c r="F693" s="23" t="s">
        <v>1629</v>
      </c>
      <c r="N693" s="46" t="s">
        <v>1630</v>
      </c>
    </row>
    <row r="694" spans="1:17" x14ac:dyDescent="0.3">
      <c r="A694" s="63">
        <v>206</v>
      </c>
      <c r="C694" s="48">
        <v>43545</v>
      </c>
      <c r="D694" s="22" t="s">
        <v>1513</v>
      </c>
      <c r="E694" s="44" t="s">
        <v>1515</v>
      </c>
      <c r="F694" s="23" t="s">
        <v>1517</v>
      </c>
      <c r="G694" s="24" t="s">
        <v>1518</v>
      </c>
      <c r="H694" s="23">
        <v>3010</v>
      </c>
      <c r="I694" s="25">
        <v>1</v>
      </c>
      <c r="J694" s="46">
        <f>12720+160</f>
        <v>12880</v>
      </c>
      <c r="K694" s="46">
        <f t="shared" si="43"/>
        <v>36800</v>
      </c>
      <c r="L694" s="47">
        <v>50000</v>
      </c>
      <c r="M694" s="47">
        <v>200</v>
      </c>
      <c r="N694" s="46">
        <f t="shared" si="44"/>
        <v>201</v>
      </c>
    </row>
    <row r="695" spans="1:17" x14ac:dyDescent="0.3">
      <c r="D695" s="22" t="s">
        <v>1514</v>
      </c>
      <c r="E695" s="44" t="s">
        <v>1516</v>
      </c>
      <c r="F695" s="23" t="s">
        <v>77</v>
      </c>
      <c r="G695" s="24" t="s">
        <v>77</v>
      </c>
      <c r="K695" s="46">
        <f t="shared" si="43"/>
        <v>0</v>
      </c>
      <c r="N695" s="46">
        <f t="shared" si="44"/>
        <v>0</v>
      </c>
    </row>
    <row r="696" spans="1:17" x14ac:dyDescent="0.3">
      <c r="A696" s="63">
        <v>207</v>
      </c>
      <c r="C696" s="48">
        <v>43545</v>
      </c>
      <c r="D696" s="22" t="s">
        <v>1519</v>
      </c>
      <c r="E696" s="44" t="s">
        <v>1520</v>
      </c>
      <c r="F696" s="23" t="s">
        <v>1521</v>
      </c>
      <c r="G696" s="24" t="s">
        <v>1522</v>
      </c>
      <c r="H696" s="23">
        <v>3010</v>
      </c>
      <c r="I696" s="25">
        <v>0.5</v>
      </c>
      <c r="J696" s="46">
        <v>38900</v>
      </c>
      <c r="K696" s="46">
        <f t="shared" si="43"/>
        <v>111140</v>
      </c>
      <c r="L696" s="47">
        <v>127000</v>
      </c>
      <c r="M696" s="47">
        <v>508</v>
      </c>
      <c r="N696" s="46">
        <f t="shared" si="44"/>
        <v>508.5</v>
      </c>
    </row>
    <row r="697" spans="1:17" x14ac:dyDescent="0.3">
      <c r="A697" s="63">
        <v>208</v>
      </c>
      <c r="C697" s="48">
        <v>43545</v>
      </c>
      <c r="D697" s="22" t="s">
        <v>1523</v>
      </c>
      <c r="E697" s="44">
        <v>4.9446000000000003</v>
      </c>
      <c r="F697" s="23" t="s">
        <v>1525</v>
      </c>
      <c r="G697" s="24" t="s">
        <v>1526</v>
      </c>
      <c r="H697" s="23">
        <v>3010</v>
      </c>
      <c r="I697" s="25">
        <v>1</v>
      </c>
      <c r="J697" s="46">
        <f>79770+2730</f>
        <v>82500</v>
      </c>
      <c r="K697" s="46">
        <f t="shared" si="43"/>
        <v>235710</v>
      </c>
      <c r="L697" s="47">
        <v>250000</v>
      </c>
      <c r="M697" s="47">
        <v>1000</v>
      </c>
      <c r="N697" s="46">
        <f t="shared" si="44"/>
        <v>1001</v>
      </c>
    </row>
    <row r="698" spans="1:17" x14ac:dyDescent="0.3">
      <c r="D698" s="22" t="s">
        <v>1524</v>
      </c>
      <c r="E698" s="44">
        <v>0.95779999999999998</v>
      </c>
      <c r="F698" s="23" t="s">
        <v>77</v>
      </c>
      <c r="K698" s="46">
        <f t="shared" si="43"/>
        <v>0</v>
      </c>
      <c r="N698" s="46">
        <f t="shared" si="44"/>
        <v>0</v>
      </c>
    </row>
    <row r="699" spans="1:17" x14ac:dyDescent="0.3">
      <c r="A699" s="63">
        <v>209</v>
      </c>
      <c r="C699" s="48">
        <v>43545</v>
      </c>
      <c r="D699" s="22" t="s">
        <v>1527</v>
      </c>
      <c r="E699" s="44">
        <v>0.17</v>
      </c>
      <c r="F699" s="23" t="s">
        <v>1528</v>
      </c>
      <c r="G699" s="24" t="s">
        <v>1529</v>
      </c>
      <c r="H699" s="23">
        <v>1100</v>
      </c>
      <c r="I699" s="25">
        <v>0.5</v>
      </c>
      <c r="J699" s="46">
        <v>21440</v>
      </c>
      <c r="K699" s="46">
        <f t="shared" si="43"/>
        <v>61260</v>
      </c>
      <c r="L699" s="47">
        <v>28000</v>
      </c>
      <c r="M699" s="47">
        <v>112</v>
      </c>
      <c r="N699" s="46">
        <f t="shared" si="44"/>
        <v>112.5</v>
      </c>
    </row>
    <row r="700" spans="1:17" x14ac:dyDescent="0.3">
      <c r="A700" s="63">
        <v>210</v>
      </c>
      <c r="C700" s="48">
        <v>43546</v>
      </c>
      <c r="D700" s="22" t="s">
        <v>1530</v>
      </c>
      <c r="E700" s="44">
        <v>5.01</v>
      </c>
      <c r="F700" s="23" t="s">
        <v>1531</v>
      </c>
      <c r="G700" s="24" t="s">
        <v>1532</v>
      </c>
      <c r="H700" s="23">
        <v>1210</v>
      </c>
      <c r="I700" s="25">
        <v>0.5</v>
      </c>
      <c r="J700" s="46">
        <v>6890</v>
      </c>
      <c r="K700" s="46">
        <f t="shared" si="43"/>
        <v>19690</v>
      </c>
      <c r="L700" s="47">
        <v>19980</v>
      </c>
      <c r="M700" s="47">
        <v>78.72</v>
      </c>
      <c r="N700" s="46">
        <f t="shared" si="44"/>
        <v>79.22</v>
      </c>
    </row>
    <row r="701" spans="1:17" s="39" customFormat="1" x14ac:dyDescent="0.3">
      <c r="A701" s="35">
        <v>211</v>
      </c>
      <c r="B701" s="36"/>
      <c r="C701" s="37">
        <v>43546</v>
      </c>
      <c r="D701" s="38" t="s">
        <v>1533</v>
      </c>
      <c r="E701" s="35">
        <v>6.13</v>
      </c>
      <c r="F701" s="39" t="s">
        <v>1534</v>
      </c>
      <c r="G701" s="40" t="s">
        <v>1532</v>
      </c>
      <c r="H701" s="39">
        <v>1210</v>
      </c>
      <c r="I701" s="41">
        <v>0.5</v>
      </c>
      <c r="J701" s="41">
        <v>11150</v>
      </c>
      <c r="K701" s="41">
        <f t="shared" si="43"/>
        <v>31860</v>
      </c>
      <c r="L701" s="42">
        <v>31850</v>
      </c>
      <c r="M701" s="42">
        <v>127.4</v>
      </c>
      <c r="N701" s="41">
        <f t="shared" si="44"/>
        <v>127.9</v>
      </c>
      <c r="O701" s="53"/>
      <c r="P701" s="37"/>
      <c r="Q701" s="36"/>
    </row>
    <row r="702" spans="1:17" x14ac:dyDescent="0.3">
      <c r="K702" s="46"/>
      <c r="N702" s="46">
        <f>SUM(N694:N701)</f>
        <v>2030.1200000000001</v>
      </c>
      <c r="O702" s="51">
        <v>71065</v>
      </c>
    </row>
    <row r="703" spans="1:17" x14ac:dyDescent="0.3">
      <c r="K703" s="46"/>
      <c r="N703" s="46"/>
    </row>
    <row r="704" spans="1:17" x14ac:dyDescent="0.3">
      <c r="A704" s="63">
        <v>212</v>
      </c>
      <c r="C704" s="48">
        <v>43546</v>
      </c>
      <c r="D704" s="22" t="s">
        <v>1535</v>
      </c>
      <c r="E704" s="44">
        <v>1.994</v>
      </c>
      <c r="F704" s="23" t="s">
        <v>1536</v>
      </c>
      <c r="G704" s="24" t="s">
        <v>958</v>
      </c>
      <c r="H704" s="23">
        <v>1060</v>
      </c>
      <c r="I704" s="25">
        <v>0.5</v>
      </c>
      <c r="J704" s="46">
        <v>34250</v>
      </c>
      <c r="K704" s="46">
        <f t="shared" si="43"/>
        <v>97860</v>
      </c>
      <c r="L704" s="47">
        <v>41699</v>
      </c>
      <c r="M704" s="47">
        <v>166.8</v>
      </c>
      <c r="N704" s="46">
        <f t="shared" si="44"/>
        <v>167.3</v>
      </c>
    </row>
    <row r="705" spans="1:17" s="45" customFormat="1" x14ac:dyDescent="0.3">
      <c r="A705" s="63" t="s">
        <v>1537</v>
      </c>
      <c r="B705" s="21"/>
      <c r="C705" s="48">
        <v>43549</v>
      </c>
      <c r="D705" s="43" t="s">
        <v>1539</v>
      </c>
      <c r="E705" s="44">
        <v>4.47</v>
      </c>
      <c r="F705" s="45" t="s">
        <v>1542</v>
      </c>
      <c r="G705" s="24" t="s">
        <v>1543</v>
      </c>
      <c r="H705" s="45">
        <v>1140</v>
      </c>
      <c r="I705" s="46">
        <v>1.5</v>
      </c>
      <c r="J705" s="46">
        <f>2640+32010+8250</f>
        <v>42900</v>
      </c>
      <c r="K705" s="46">
        <f>ROUND(J705/0.35,-1)</f>
        <v>122570</v>
      </c>
      <c r="L705" s="47"/>
      <c r="M705" s="47"/>
      <c r="N705" s="46">
        <f>I705+M705</f>
        <v>1.5</v>
      </c>
      <c r="O705" s="55"/>
      <c r="P705" s="68"/>
      <c r="Q705" s="21"/>
    </row>
    <row r="706" spans="1:17" s="45" customFormat="1" x14ac:dyDescent="0.3">
      <c r="A706" s="63"/>
      <c r="B706" s="21"/>
      <c r="C706" s="48"/>
      <c r="D706" s="43" t="s">
        <v>1540</v>
      </c>
      <c r="E706" s="44">
        <v>25.55</v>
      </c>
      <c r="F706" s="45" t="s">
        <v>77</v>
      </c>
      <c r="G706" s="24" t="s">
        <v>77</v>
      </c>
      <c r="H706" s="45">
        <v>1140</v>
      </c>
      <c r="I706" s="46"/>
      <c r="J706" s="46"/>
      <c r="K706" s="46">
        <f>ROUND(J706/0.35,-1)</f>
        <v>0</v>
      </c>
      <c r="L706" s="47"/>
      <c r="M706" s="47"/>
      <c r="N706" s="46">
        <f>I706+M706</f>
        <v>0</v>
      </c>
      <c r="O706" s="55"/>
      <c r="P706" s="68"/>
      <c r="Q706" s="21"/>
    </row>
    <row r="707" spans="1:17" s="45" customFormat="1" x14ac:dyDescent="0.3">
      <c r="A707" s="63"/>
      <c r="B707" s="21"/>
      <c r="C707" s="48"/>
      <c r="D707" s="43" t="s">
        <v>1541</v>
      </c>
      <c r="E707" s="44">
        <v>13.2</v>
      </c>
      <c r="F707" s="45" t="s">
        <v>77</v>
      </c>
      <c r="G707" s="24" t="s">
        <v>77</v>
      </c>
      <c r="H707" s="45">
        <v>1140</v>
      </c>
      <c r="I707" s="46"/>
      <c r="J707" s="46"/>
      <c r="K707" s="46">
        <f>ROUND(J707/0.35,-1)</f>
        <v>0</v>
      </c>
      <c r="L707" s="47"/>
      <c r="M707" s="47"/>
      <c r="N707" s="46">
        <f>I707+M707</f>
        <v>0</v>
      </c>
      <c r="O707" s="55"/>
      <c r="P707" s="68"/>
      <c r="Q707" s="21"/>
    </row>
    <row r="708" spans="1:17" x14ac:dyDescent="0.3">
      <c r="A708" s="63">
        <v>213</v>
      </c>
      <c r="C708" s="48">
        <v>43549</v>
      </c>
      <c r="D708" s="22" t="s">
        <v>1544</v>
      </c>
      <c r="E708" s="44">
        <v>2.5520999999999998</v>
      </c>
      <c r="F708" s="23" t="s">
        <v>1546</v>
      </c>
      <c r="G708" s="24" t="s">
        <v>1547</v>
      </c>
      <c r="H708" s="23">
        <v>1050</v>
      </c>
      <c r="I708" s="25">
        <v>1</v>
      </c>
      <c r="J708" s="46">
        <f>6850+42420</f>
        <v>49270</v>
      </c>
      <c r="K708" s="46">
        <f t="shared" si="43"/>
        <v>140770</v>
      </c>
      <c r="L708" s="47">
        <v>225000</v>
      </c>
      <c r="M708" s="47">
        <v>900</v>
      </c>
      <c r="N708" s="46">
        <f t="shared" si="44"/>
        <v>901</v>
      </c>
    </row>
    <row r="709" spans="1:17" x14ac:dyDescent="0.3">
      <c r="D709" s="22" t="s">
        <v>1545</v>
      </c>
      <c r="E709" s="44">
        <v>1.246</v>
      </c>
      <c r="F709" s="23" t="s">
        <v>77</v>
      </c>
      <c r="G709" s="24" t="s">
        <v>77</v>
      </c>
      <c r="K709" s="46">
        <f t="shared" si="43"/>
        <v>0</v>
      </c>
      <c r="N709" s="46">
        <f t="shared" si="44"/>
        <v>0</v>
      </c>
    </row>
    <row r="710" spans="1:17" x14ac:dyDescent="0.3">
      <c r="A710" s="63" t="s">
        <v>1538</v>
      </c>
      <c r="C710" s="48">
        <v>43549</v>
      </c>
      <c r="D710" s="22" t="s">
        <v>1548</v>
      </c>
      <c r="E710" s="44">
        <v>44</v>
      </c>
      <c r="F710" s="23" t="s">
        <v>1551</v>
      </c>
      <c r="G710" s="24" t="s">
        <v>1552</v>
      </c>
      <c r="H710" s="23">
        <v>1210</v>
      </c>
      <c r="I710" s="25">
        <v>1.5</v>
      </c>
      <c r="J710" s="46">
        <v>67730</v>
      </c>
      <c r="K710" s="46">
        <f t="shared" si="43"/>
        <v>193510</v>
      </c>
      <c r="N710" s="46">
        <f t="shared" si="44"/>
        <v>1.5</v>
      </c>
    </row>
    <row r="711" spans="1:17" x14ac:dyDescent="0.3">
      <c r="D711" s="22" t="s">
        <v>1549</v>
      </c>
      <c r="E711" s="44">
        <v>4</v>
      </c>
      <c r="F711" s="45" t="s">
        <v>77</v>
      </c>
      <c r="G711" s="24" t="s">
        <v>77</v>
      </c>
      <c r="H711" s="23">
        <v>1170</v>
      </c>
      <c r="K711" s="46">
        <f t="shared" si="43"/>
        <v>0</v>
      </c>
      <c r="N711" s="46">
        <f t="shared" si="44"/>
        <v>0</v>
      </c>
    </row>
    <row r="712" spans="1:17" x14ac:dyDescent="0.3">
      <c r="D712" s="22" t="s">
        <v>1550</v>
      </c>
      <c r="E712" s="44">
        <v>7</v>
      </c>
      <c r="F712" s="45" t="s">
        <v>77</v>
      </c>
      <c r="G712" s="24" t="s">
        <v>77</v>
      </c>
      <c r="H712" s="23">
        <v>1170</v>
      </c>
      <c r="K712" s="46">
        <f t="shared" si="43"/>
        <v>0</v>
      </c>
      <c r="N712" s="46">
        <f t="shared" si="44"/>
        <v>0</v>
      </c>
    </row>
    <row r="713" spans="1:17" x14ac:dyDescent="0.3">
      <c r="A713" s="63">
        <v>214</v>
      </c>
      <c r="C713" s="48">
        <v>43549</v>
      </c>
      <c r="D713" s="22" t="s">
        <v>1553</v>
      </c>
      <c r="E713" s="44">
        <v>0.2</v>
      </c>
      <c r="F713" s="23" t="s">
        <v>1554</v>
      </c>
      <c r="G713" s="24" t="s">
        <v>1555</v>
      </c>
      <c r="H713" s="23">
        <v>1190</v>
      </c>
      <c r="I713" s="25">
        <v>0.5</v>
      </c>
      <c r="J713" s="46">
        <v>17130</v>
      </c>
      <c r="K713" s="46">
        <f t="shared" si="43"/>
        <v>48940</v>
      </c>
      <c r="L713" s="47">
        <v>15000</v>
      </c>
      <c r="M713" s="47">
        <v>60</v>
      </c>
      <c r="N713" s="46">
        <f t="shared" si="44"/>
        <v>60.5</v>
      </c>
    </row>
    <row r="714" spans="1:17" x14ac:dyDescent="0.3">
      <c r="A714" s="63">
        <v>216</v>
      </c>
      <c r="C714" s="48">
        <v>43549</v>
      </c>
      <c r="D714" s="22" t="s">
        <v>1556</v>
      </c>
      <c r="E714" s="44" t="s">
        <v>1346</v>
      </c>
      <c r="F714" s="23" t="s">
        <v>1557</v>
      </c>
      <c r="G714" s="24" t="s">
        <v>1558</v>
      </c>
      <c r="H714" s="23">
        <v>3010</v>
      </c>
      <c r="I714" s="25">
        <v>0.5</v>
      </c>
      <c r="J714" s="46">
        <v>21280</v>
      </c>
      <c r="K714" s="46">
        <f t="shared" si="43"/>
        <v>60800</v>
      </c>
      <c r="L714" s="47">
        <v>94000</v>
      </c>
      <c r="M714" s="47">
        <v>376</v>
      </c>
      <c r="N714" s="46">
        <f t="shared" si="44"/>
        <v>376.5</v>
      </c>
    </row>
    <row r="715" spans="1:17" x14ac:dyDescent="0.3">
      <c r="A715" s="63" t="s">
        <v>1559</v>
      </c>
      <c r="C715" s="48">
        <v>43549</v>
      </c>
      <c r="D715" s="22" t="s">
        <v>1560</v>
      </c>
      <c r="E715" s="44">
        <v>2.5739999999999998</v>
      </c>
      <c r="F715" s="23" t="s">
        <v>1561</v>
      </c>
      <c r="G715" s="24" t="s">
        <v>1562</v>
      </c>
      <c r="H715" s="23">
        <v>1200</v>
      </c>
      <c r="I715" s="25">
        <v>0.5</v>
      </c>
      <c r="J715" s="46">
        <v>25560</v>
      </c>
      <c r="K715" s="46">
        <f t="shared" si="43"/>
        <v>73030</v>
      </c>
      <c r="N715" s="46">
        <f t="shared" si="44"/>
        <v>0.5</v>
      </c>
    </row>
    <row r="716" spans="1:17" x14ac:dyDescent="0.3">
      <c r="A716" s="63">
        <v>215</v>
      </c>
      <c r="C716" s="48">
        <v>43549</v>
      </c>
      <c r="D716" s="22" t="s">
        <v>1563</v>
      </c>
      <c r="E716" s="44">
        <v>79.690799999999996</v>
      </c>
      <c r="F716" s="23" t="s">
        <v>1565</v>
      </c>
      <c r="G716" s="24" t="s">
        <v>1566</v>
      </c>
      <c r="H716" s="23">
        <v>3010</v>
      </c>
      <c r="I716" s="25">
        <v>1</v>
      </c>
      <c r="J716" s="46">
        <v>854210</v>
      </c>
      <c r="K716" s="46">
        <f t="shared" si="43"/>
        <v>2440600</v>
      </c>
      <c r="L716" s="47">
        <v>400000</v>
      </c>
      <c r="M716" s="47">
        <v>1600</v>
      </c>
      <c r="N716" s="46">
        <f t="shared" si="44"/>
        <v>1601</v>
      </c>
    </row>
    <row r="717" spans="1:17" x14ac:dyDescent="0.3">
      <c r="D717" s="22" t="s">
        <v>1564</v>
      </c>
      <c r="F717" s="23" t="s">
        <v>77</v>
      </c>
      <c r="G717" s="24" t="s">
        <v>77</v>
      </c>
      <c r="K717" s="46">
        <f t="shared" si="43"/>
        <v>0</v>
      </c>
      <c r="N717" s="46">
        <f t="shared" si="44"/>
        <v>0</v>
      </c>
    </row>
    <row r="718" spans="1:17" x14ac:dyDescent="0.3">
      <c r="A718" s="63">
        <v>217</v>
      </c>
      <c r="C718" s="48">
        <v>43549</v>
      </c>
      <c r="D718" s="22" t="s">
        <v>1567</v>
      </c>
      <c r="E718" s="44">
        <v>5.1289999999999996</v>
      </c>
      <c r="F718" s="23" t="s">
        <v>1569</v>
      </c>
      <c r="G718" s="24" t="s">
        <v>1570</v>
      </c>
      <c r="H718" s="23">
        <v>1090</v>
      </c>
      <c r="I718" s="25">
        <v>1</v>
      </c>
      <c r="J718" s="46">
        <v>13420</v>
      </c>
      <c r="K718" s="46">
        <f t="shared" si="43"/>
        <v>38340</v>
      </c>
      <c r="L718" s="47">
        <v>22000</v>
      </c>
      <c r="M718" s="47">
        <v>88</v>
      </c>
      <c r="N718" s="46">
        <f t="shared" si="44"/>
        <v>89</v>
      </c>
      <c r="O718" s="51" t="s">
        <v>1588</v>
      </c>
    </row>
    <row r="719" spans="1:17" x14ac:dyDescent="0.3">
      <c r="D719" s="22" t="s">
        <v>1568</v>
      </c>
      <c r="E719" s="44">
        <v>5.4089999999999998</v>
      </c>
      <c r="F719" s="23" t="s">
        <v>77</v>
      </c>
      <c r="G719" s="24" t="s">
        <v>77</v>
      </c>
      <c r="K719" s="46">
        <f t="shared" si="43"/>
        <v>0</v>
      </c>
      <c r="N719" s="46">
        <f t="shared" si="44"/>
        <v>0</v>
      </c>
    </row>
    <row r="720" spans="1:17" x14ac:dyDescent="0.3">
      <c r="A720" s="63">
        <v>218</v>
      </c>
      <c r="C720" s="48">
        <v>43549</v>
      </c>
      <c r="D720" s="22" t="s">
        <v>1571</v>
      </c>
      <c r="E720" s="44">
        <v>0.24</v>
      </c>
      <c r="F720" s="23" t="s">
        <v>1572</v>
      </c>
      <c r="G720" s="24" t="s">
        <v>1573</v>
      </c>
      <c r="H720" s="23">
        <v>1070</v>
      </c>
      <c r="I720" s="25">
        <v>0.5</v>
      </c>
      <c r="J720" s="46">
        <v>29560</v>
      </c>
      <c r="K720" s="46">
        <f t="shared" ref="K720:K773" si="45">ROUND(J720/0.35,-1)</f>
        <v>84460</v>
      </c>
      <c r="L720" s="47">
        <v>122500</v>
      </c>
      <c r="M720" s="47">
        <v>490</v>
      </c>
      <c r="N720" s="46">
        <f t="shared" ref="N720:N773" si="46">I720+M720</f>
        <v>490.5</v>
      </c>
    </row>
    <row r="721" spans="1:17" x14ac:dyDescent="0.3">
      <c r="A721" s="63">
        <v>219</v>
      </c>
      <c r="C721" s="48">
        <v>43549</v>
      </c>
      <c r="D721" s="22" t="s">
        <v>1578</v>
      </c>
      <c r="E721" s="44" t="s">
        <v>553</v>
      </c>
      <c r="F721" s="23" t="s">
        <v>1579</v>
      </c>
      <c r="G721" s="24" t="s">
        <v>1580</v>
      </c>
      <c r="H721" s="23">
        <v>2050</v>
      </c>
      <c r="I721" s="25">
        <v>0.5</v>
      </c>
      <c r="J721" s="46">
        <v>19220</v>
      </c>
      <c r="K721" s="46">
        <f t="shared" si="45"/>
        <v>54910</v>
      </c>
      <c r="L721" s="47">
        <v>64000</v>
      </c>
      <c r="M721" s="47">
        <v>256</v>
      </c>
      <c r="N721" s="46">
        <f t="shared" si="46"/>
        <v>256.5</v>
      </c>
    </row>
    <row r="722" spans="1:17" x14ac:dyDescent="0.3">
      <c r="A722" s="63">
        <v>220</v>
      </c>
      <c r="C722" s="48">
        <v>43549</v>
      </c>
      <c r="D722" s="22" t="s">
        <v>1581</v>
      </c>
      <c r="E722" s="44">
        <v>0.41320000000000001</v>
      </c>
      <c r="F722" s="23" t="s">
        <v>1582</v>
      </c>
      <c r="G722" s="24" t="s">
        <v>1583</v>
      </c>
      <c r="H722" s="23">
        <v>3010</v>
      </c>
      <c r="I722" s="25">
        <v>0.5</v>
      </c>
      <c r="J722" s="46">
        <v>36270</v>
      </c>
      <c r="K722" s="46">
        <f t="shared" si="45"/>
        <v>103630</v>
      </c>
      <c r="L722" s="47">
        <v>126000</v>
      </c>
      <c r="M722" s="47">
        <v>504</v>
      </c>
      <c r="N722" s="46">
        <f t="shared" si="46"/>
        <v>504.5</v>
      </c>
    </row>
    <row r="723" spans="1:17" s="39" customFormat="1" x14ac:dyDescent="0.3">
      <c r="A723" s="35" t="s">
        <v>1584</v>
      </c>
      <c r="B723" s="36"/>
      <c r="C723" s="37">
        <v>43550</v>
      </c>
      <c r="D723" s="38" t="s">
        <v>1585</v>
      </c>
      <c r="E723" s="35">
        <v>0.41</v>
      </c>
      <c r="F723" s="39" t="s">
        <v>1586</v>
      </c>
      <c r="G723" s="39" t="s">
        <v>1587</v>
      </c>
      <c r="H723" s="39">
        <v>1070</v>
      </c>
      <c r="I723" s="41">
        <v>0.5</v>
      </c>
      <c r="J723" s="41">
        <v>29010</v>
      </c>
      <c r="K723" s="41">
        <f t="shared" si="45"/>
        <v>82890</v>
      </c>
      <c r="L723" s="42"/>
      <c r="M723" s="42"/>
      <c r="N723" s="41">
        <f t="shared" si="46"/>
        <v>0.5</v>
      </c>
      <c r="O723" s="53"/>
      <c r="P723" s="37"/>
      <c r="Q723" s="36"/>
    </row>
    <row r="724" spans="1:17" x14ac:dyDescent="0.3">
      <c r="K724" s="46"/>
      <c r="N724" s="46">
        <f>SUM(N704:N723)</f>
        <v>4450.8</v>
      </c>
      <c r="O724" s="51">
        <v>71097</v>
      </c>
    </row>
    <row r="725" spans="1:17" x14ac:dyDescent="0.3">
      <c r="K725" s="46"/>
      <c r="N725" s="46"/>
    </row>
    <row r="726" spans="1:17" s="45" customFormat="1" x14ac:dyDescent="0.3">
      <c r="A726" s="63">
        <v>221</v>
      </c>
      <c r="B726" s="21"/>
      <c r="C726" s="48">
        <v>43550</v>
      </c>
      <c r="D726" s="43" t="s">
        <v>461</v>
      </c>
      <c r="E726" s="44">
        <v>0.2</v>
      </c>
      <c r="F726" s="45" t="s">
        <v>464</v>
      </c>
      <c r="G726" s="24" t="s">
        <v>1626</v>
      </c>
      <c r="H726" s="45">
        <v>2040</v>
      </c>
      <c r="I726" s="46">
        <v>0.5</v>
      </c>
      <c r="J726" s="46">
        <v>11860</v>
      </c>
      <c r="K726" s="46">
        <f>ROUND(J726/0.35,-1)</f>
        <v>33890</v>
      </c>
      <c r="L726" s="47">
        <v>20000</v>
      </c>
      <c r="M726" s="47">
        <v>80</v>
      </c>
      <c r="N726" s="46">
        <f>I726+M726</f>
        <v>80.5</v>
      </c>
      <c r="O726" s="51"/>
      <c r="P726" s="68"/>
      <c r="Q726" s="21"/>
    </row>
    <row r="727" spans="1:17" s="45" customFormat="1" x14ac:dyDescent="0.3">
      <c r="A727" s="63" t="s">
        <v>1574</v>
      </c>
      <c r="B727" s="21"/>
      <c r="C727" s="48">
        <v>43549</v>
      </c>
      <c r="D727" s="43" t="s">
        <v>1575</v>
      </c>
      <c r="E727" s="44">
        <v>3.6331000000000002</v>
      </c>
      <c r="F727" s="45" t="s">
        <v>1576</v>
      </c>
      <c r="G727" s="45" t="s">
        <v>1577</v>
      </c>
      <c r="H727" s="45">
        <v>1170</v>
      </c>
      <c r="I727" s="46">
        <v>0.5</v>
      </c>
      <c r="J727" s="46">
        <v>27120</v>
      </c>
      <c r="K727" s="46">
        <f>ROUND(J727/0.35,-1)</f>
        <v>77490</v>
      </c>
      <c r="L727" s="47"/>
      <c r="M727" s="47"/>
      <c r="N727" s="46">
        <f>I727+M727</f>
        <v>0.5</v>
      </c>
      <c r="O727" s="51"/>
      <c r="P727" s="68"/>
      <c r="Q727" s="21"/>
    </row>
    <row r="728" spans="1:17" x14ac:dyDescent="0.3">
      <c r="A728" s="63">
        <v>222</v>
      </c>
      <c r="C728" s="48">
        <v>43550</v>
      </c>
      <c r="D728" s="22" t="s">
        <v>1589</v>
      </c>
      <c r="E728" s="44">
        <v>7.6029</v>
      </c>
      <c r="F728" s="23" t="s">
        <v>1590</v>
      </c>
      <c r="G728" s="24" t="s">
        <v>1591</v>
      </c>
      <c r="H728" s="23">
        <v>1220</v>
      </c>
      <c r="I728" s="25">
        <v>0.5</v>
      </c>
      <c r="J728" s="46">
        <v>15000</v>
      </c>
      <c r="K728" s="46">
        <f t="shared" si="45"/>
        <v>42860</v>
      </c>
      <c r="L728" s="47">
        <v>90000</v>
      </c>
      <c r="M728" s="47">
        <v>360</v>
      </c>
      <c r="N728" s="46">
        <f t="shared" si="46"/>
        <v>360.5</v>
      </c>
    </row>
    <row r="729" spans="1:17" x14ac:dyDescent="0.3">
      <c r="A729" s="63">
        <v>224</v>
      </c>
      <c r="C729" s="48">
        <v>43550</v>
      </c>
      <c r="D729" s="22" t="s">
        <v>1592</v>
      </c>
      <c r="E729" s="44">
        <v>15.88</v>
      </c>
      <c r="F729" s="23" t="s">
        <v>1593</v>
      </c>
      <c r="G729" s="24" t="s">
        <v>1594</v>
      </c>
      <c r="H729" s="23">
        <v>1090</v>
      </c>
      <c r="I729" s="25">
        <v>0.5</v>
      </c>
      <c r="J729" s="46">
        <v>28060</v>
      </c>
      <c r="K729" s="46">
        <f t="shared" si="45"/>
        <v>80170</v>
      </c>
      <c r="L729" s="47">
        <v>71460</v>
      </c>
      <c r="M729" s="47">
        <v>285.83999999999997</v>
      </c>
      <c r="N729" s="46">
        <f t="shared" si="46"/>
        <v>286.33999999999997</v>
      </c>
    </row>
    <row r="730" spans="1:17" x14ac:dyDescent="0.3">
      <c r="A730" s="63">
        <v>225</v>
      </c>
      <c r="C730" s="48">
        <v>43550</v>
      </c>
      <c r="D730" s="22" t="s">
        <v>1595</v>
      </c>
      <c r="E730" s="44" t="s">
        <v>1596</v>
      </c>
      <c r="F730" s="23" t="s">
        <v>1597</v>
      </c>
      <c r="G730" s="24" t="s">
        <v>1598</v>
      </c>
      <c r="H730" s="23">
        <v>1150</v>
      </c>
      <c r="I730" s="25">
        <v>0.5</v>
      </c>
      <c r="J730" s="46">
        <v>5470</v>
      </c>
      <c r="K730" s="46">
        <f t="shared" si="45"/>
        <v>15630</v>
      </c>
      <c r="L730" s="47">
        <v>6500</v>
      </c>
      <c r="M730" s="47">
        <v>26</v>
      </c>
      <c r="N730" s="46">
        <f t="shared" si="46"/>
        <v>26.5</v>
      </c>
    </row>
    <row r="731" spans="1:17" x14ac:dyDescent="0.3">
      <c r="A731" s="63">
        <v>226</v>
      </c>
      <c r="C731" s="48">
        <v>43550</v>
      </c>
      <c r="D731" s="22" t="s">
        <v>1599</v>
      </c>
      <c r="E731" s="44" t="s">
        <v>1346</v>
      </c>
      <c r="F731" s="23" t="s">
        <v>1600</v>
      </c>
      <c r="G731" s="24" t="s">
        <v>958</v>
      </c>
      <c r="H731" s="23">
        <v>3010</v>
      </c>
      <c r="I731" s="25">
        <v>0.5</v>
      </c>
      <c r="J731" s="46">
        <v>20800</v>
      </c>
      <c r="K731" s="46">
        <f t="shared" si="45"/>
        <v>59430</v>
      </c>
      <c r="L731" s="47">
        <v>34000</v>
      </c>
      <c r="M731" s="47">
        <v>136</v>
      </c>
      <c r="N731" s="46">
        <f t="shared" si="46"/>
        <v>136.5</v>
      </c>
    </row>
    <row r="732" spans="1:17" x14ac:dyDescent="0.3">
      <c r="A732" s="63" t="s">
        <v>1601</v>
      </c>
      <c r="C732" s="48">
        <v>43551</v>
      </c>
      <c r="D732" s="22" t="s">
        <v>1602</v>
      </c>
      <c r="E732" s="44" t="s">
        <v>1346</v>
      </c>
      <c r="F732" s="23" t="s">
        <v>1603</v>
      </c>
      <c r="G732" s="24" t="s">
        <v>1582</v>
      </c>
      <c r="H732" s="23">
        <v>3010</v>
      </c>
      <c r="I732" s="25">
        <v>0.5</v>
      </c>
      <c r="J732" s="46">
        <v>23330</v>
      </c>
      <c r="K732" s="46">
        <f t="shared" si="45"/>
        <v>66660</v>
      </c>
      <c r="N732" s="46">
        <f t="shared" si="46"/>
        <v>0.5</v>
      </c>
    </row>
    <row r="733" spans="1:17" x14ac:dyDescent="0.3">
      <c r="A733" s="63" t="s">
        <v>1604</v>
      </c>
      <c r="C733" s="48">
        <v>43551</v>
      </c>
      <c r="D733" s="22" t="s">
        <v>1605</v>
      </c>
      <c r="E733" s="44" t="s">
        <v>1608</v>
      </c>
      <c r="F733" s="23" t="s">
        <v>1610</v>
      </c>
      <c r="G733" s="45" t="s">
        <v>1609</v>
      </c>
      <c r="H733" s="23">
        <v>1080</v>
      </c>
      <c r="I733" s="25">
        <v>1.5</v>
      </c>
      <c r="J733" s="46">
        <v>18390</v>
      </c>
      <c r="K733" s="46">
        <f t="shared" si="45"/>
        <v>52540</v>
      </c>
      <c r="N733" s="46">
        <f t="shared" si="46"/>
        <v>1.5</v>
      </c>
    </row>
    <row r="734" spans="1:17" x14ac:dyDescent="0.3">
      <c r="D734" s="22" t="s">
        <v>1606</v>
      </c>
      <c r="E734" s="44" t="s">
        <v>1608</v>
      </c>
      <c r="F734" s="23" t="s">
        <v>77</v>
      </c>
      <c r="G734" s="24" t="s">
        <v>77</v>
      </c>
      <c r="K734" s="46">
        <f t="shared" si="45"/>
        <v>0</v>
      </c>
      <c r="N734" s="46">
        <f t="shared" si="46"/>
        <v>0</v>
      </c>
    </row>
    <row r="735" spans="1:17" x14ac:dyDescent="0.3">
      <c r="D735" s="22" t="s">
        <v>1607</v>
      </c>
      <c r="E735" s="44" t="s">
        <v>1608</v>
      </c>
      <c r="F735" s="23" t="s">
        <v>77</v>
      </c>
      <c r="G735" s="24" t="s">
        <v>77</v>
      </c>
      <c r="K735" s="46">
        <f t="shared" si="45"/>
        <v>0</v>
      </c>
      <c r="N735" s="46">
        <f t="shared" si="46"/>
        <v>0</v>
      </c>
    </row>
    <row r="736" spans="1:17" x14ac:dyDescent="0.3">
      <c r="A736" s="63" t="s">
        <v>1611</v>
      </c>
      <c r="C736" s="48">
        <v>43551</v>
      </c>
      <c r="D736" s="22" t="s">
        <v>1612</v>
      </c>
      <c r="E736" s="44" t="s">
        <v>1613</v>
      </c>
      <c r="F736" s="23" t="s">
        <v>1614</v>
      </c>
      <c r="G736" s="24" t="s">
        <v>1615</v>
      </c>
      <c r="H736" s="23">
        <v>3010</v>
      </c>
      <c r="I736" s="25">
        <v>0.5</v>
      </c>
      <c r="J736" s="46">
        <v>45700</v>
      </c>
      <c r="K736" s="46">
        <f t="shared" si="45"/>
        <v>130570</v>
      </c>
      <c r="N736" s="46">
        <f t="shared" si="46"/>
        <v>0.5</v>
      </c>
    </row>
    <row r="737" spans="1:17" x14ac:dyDescent="0.3">
      <c r="A737" s="63" t="s">
        <v>1616</v>
      </c>
      <c r="C737" s="48">
        <v>43551</v>
      </c>
      <c r="D737" s="22" t="s">
        <v>1617</v>
      </c>
      <c r="E737" s="44" t="s">
        <v>1618</v>
      </c>
      <c r="F737" s="23" t="s">
        <v>1619</v>
      </c>
      <c r="G737" s="45" t="s">
        <v>1620</v>
      </c>
      <c r="H737" s="23">
        <v>3010</v>
      </c>
      <c r="I737" s="25">
        <v>0.5</v>
      </c>
      <c r="J737" s="46">
        <v>27720</v>
      </c>
      <c r="K737" s="46">
        <f t="shared" si="45"/>
        <v>79200</v>
      </c>
      <c r="N737" s="46">
        <f t="shared" si="46"/>
        <v>0.5</v>
      </c>
    </row>
    <row r="738" spans="1:17" x14ac:dyDescent="0.3">
      <c r="A738" s="63" t="s">
        <v>1621</v>
      </c>
      <c r="C738" s="48">
        <v>43551</v>
      </c>
      <c r="D738" s="22" t="s">
        <v>1622</v>
      </c>
      <c r="E738" s="44">
        <v>3.73</v>
      </c>
      <c r="F738" s="23" t="s">
        <v>1624</v>
      </c>
      <c r="G738" s="24" t="s">
        <v>1625</v>
      </c>
      <c r="H738" s="23">
        <v>1220</v>
      </c>
      <c r="I738" s="25">
        <v>1</v>
      </c>
      <c r="J738" s="46">
        <v>72490</v>
      </c>
      <c r="K738" s="46">
        <f t="shared" si="45"/>
        <v>207110</v>
      </c>
      <c r="N738" s="46">
        <f t="shared" si="46"/>
        <v>1</v>
      </c>
    </row>
    <row r="739" spans="1:17" x14ac:dyDescent="0.3">
      <c r="D739" s="22" t="s">
        <v>1623</v>
      </c>
      <c r="E739" s="44">
        <v>6.0759999999999996</v>
      </c>
      <c r="F739" s="23" t="s">
        <v>77</v>
      </c>
      <c r="G739" s="24" t="s">
        <v>77</v>
      </c>
      <c r="H739" s="23">
        <v>1010</v>
      </c>
      <c r="K739" s="46">
        <f t="shared" si="45"/>
        <v>0</v>
      </c>
      <c r="N739" s="46">
        <f t="shared" si="46"/>
        <v>0</v>
      </c>
    </row>
    <row r="740" spans="1:17" x14ac:dyDescent="0.3">
      <c r="A740" s="63" t="s">
        <v>1631</v>
      </c>
      <c r="C740" s="48">
        <v>43551</v>
      </c>
      <c r="D740" s="22" t="s">
        <v>1632</v>
      </c>
      <c r="E740" s="44" t="s">
        <v>1638</v>
      </c>
      <c r="F740" s="23" t="s">
        <v>1643</v>
      </c>
      <c r="G740" s="24" t="s">
        <v>1644</v>
      </c>
      <c r="H740" s="23">
        <v>1100</v>
      </c>
      <c r="I740" s="25">
        <v>3</v>
      </c>
      <c r="J740" s="46">
        <v>62450</v>
      </c>
      <c r="K740" s="46">
        <f t="shared" si="45"/>
        <v>178430</v>
      </c>
      <c r="N740" s="46">
        <f t="shared" si="46"/>
        <v>3</v>
      </c>
    </row>
    <row r="741" spans="1:17" x14ac:dyDescent="0.3">
      <c r="D741" s="22" t="s">
        <v>1633</v>
      </c>
      <c r="E741" s="44" t="s">
        <v>1639</v>
      </c>
      <c r="F741" s="23" t="s">
        <v>77</v>
      </c>
      <c r="G741" s="24" t="s">
        <v>77</v>
      </c>
      <c r="K741" s="46">
        <f t="shared" si="45"/>
        <v>0</v>
      </c>
      <c r="N741" s="46">
        <f t="shared" si="46"/>
        <v>0</v>
      </c>
    </row>
    <row r="742" spans="1:17" x14ac:dyDescent="0.3">
      <c r="D742" s="22" t="s">
        <v>1634</v>
      </c>
      <c r="E742" s="44" t="s">
        <v>1640</v>
      </c>
      <c r="F742" s="23" t="s">
        <v>77</v>
      </c>
      <c r="G742" s="24" t="s">
        <v>77</v>
      </c>
      <c r="K742" s="46">
        <f t="shared" si="45"/>
        <v>0</v>
      </c>
      <c r="N742" s="46">
        <f t="shared" si="46"/>
        <v>0</v>
      </c>
    </row>
    <row r="743" spans="1:17" x14ac:dyDescent="0.3">
      <c r="D743" s="22" t="s">
        <v>1635</v>
      </c>
      <c r="E743" s="44" t="s">
        <v>1641</v>
      </c>
      <c r="F743" s="23" t="s">
        <v>77</v>
      </c>
      <c r="G743" s="24" t="s">
        <v>77</v>
      </c>
      <c r="K743" s="46">
        <f t="shared" si="45"/>
        <v>0</v>
      </c>
      <c r="N743" s="46">
        <f t="shared" si="46"/>
        <v>0</v>
      </c>
    </row>
    <row r="744" spans="1:17" x14ac:dyDescent="0.3">
      <c r="D744" s="22" t="s">
        <v>1636</v>
      </c>
      <c r="E744" s="44" t="s">
        <v>1642</v>
      </c>
      <c r="F744" s="23" t="s">
        <v>77</v>
      </c>
      <c r="G744" s="24" t="s">
        <v>77</v>
      </c>
      <c r="K744" s="46">
        <f t="shared" si="45"/>
        <v>0</v>
      </c>
      <c r="N744" s="46">
        <f t="shared" si="46"/>
        <v>0</v>
      </c>
    </row>
    <row r="745" spans="1:17" x14ac:dyDescent="0.3">
      <c r="D745" s="22" t="s">
        <v>1637</v>
      </c>
      <c r="E745" s="44" t="s">
        <v>1641</v>
      </c>
      <c r="F745" s="23" t="s">
        <v>77</v>
      </c>
      <c r="G745" s="24" t="s">
        <v>77</v>
      </c>
      <c r="K745" s="46">
        <f t="shared" si="45"/>
        <v>0</v>
      </c>
      <c r="N745" s="46">
        <f t="shared" si="46"/>
        <v>0</v>
      </c>
    </row>
    <row r="746" spans="1:17" x14ac:dyDescent="0.3">
      <c r="A746" s="63" t="s">
        <v>1645</v>
      </c>
      <c r="C746" s="48">
        <v>43551</v>
      </c>
      <c r="D746" s="22" t="s">
        <v>1646</v>
      </c>
      <c r="E746" s="44">
        <v>13.684900000000001</v>
      </c>
      <c r="F746" s="23" t="s">
        <v>1647</v>
      </c>
      <c r="G746" s="24" t="s">
        <v>1648</v>
      </c>
      <c r="H746" s="23">
        <v>1110</v>
      </c>
      <c r="I746" s="25">
        <v>0.5</v>
      </c>
      <c r="J746" s="46">
        <v>40200</v>
      </c>
      <c r="K746" s="46">
        <f t="shared" si="45"/>
        <v>114860</v>
      </c>
      <c r="N746" s="46">
        <f t="shared" si="46"/>
        <v>0.5</v>
      </c>
    </row>
    <row r="747" spans="1:17" s="45" customFormat="1" x14ac:dyDescent="0.3">
      <c r="A747" s="63">
        <v>227</v>
      </c>
      <c r="B747" s="21"/>
      <c r="C747" s="48">
        <v>43551</v>
      </c>
      <c r="D747" s="22" t="s">
        <v>1655</v>
      </c>
      <c r="E747" s="44">
        <v>3.0802</v>
      </c>
      <c r="F747" s="23" t="s">
        <v>1656</v>
      </c>
      <c r="G747" s="24" t="s">
        <v>1657</v>
      </c>
      <c r="H747" s="23">
        <v>1070</v>
      </c>
      <c r="I747" s="25">
        <v>0.5</v>
      </c>
      <c r="J747" s="46">
        <v>4350</v>
      </c>
      <c r="K747" s="46">
        <f>ROUND(J747/0.35,-1)</f>
        <v>12430</v>
      </c>
      <c r="L747" s="47">
        <v>15000</v>
      </c>
      <c r="M747" s="47">
        <v>60</v>
      </c>
      <c r="N747" s="46">
        <f>I747+M747</f>
        <v>60.5</v>
      </c>
      <c r="O747" s="51"/>
      <c r="P747" s="68"/>
      <c r="Q747" s="21"/>
    </row>
    <row r="748" spans="1:17" x14ac:dyDescent="0.3">
      <c r="A748" s="63" t="s">
        <v>1649</v>
      </c>
      <c r="C748" s="48">
        <v>43551</v>
      </c>
      <c r="D748" s="22" t="s">
        <v>1650</v>
      </c>
      <c r="E748" s="44">
        <v>113.01600000000001</v>
      </c>
      <c r="F748" s="23" t="s">
        <v>1653</v>
      </c>
      <c r="G748" s="24" t="s">
        <v>1654</v>
      </c>
      <c r="H748" s="23">
        <v>1170</v>
      </c>
      <c r="I748" s="25">
        <v>1.5</v>
      </c>
      <c r="J748" s="46">
        <v>276970</v>
      </c>
      <c r="K748" s="46">
        <f t="shared" si="45"/>
        <v>791340</v>
      </c>
      <c r="N748" s="46">
        <f t="shared" si="46"/>
        <v>1.5</v>
      </c>
    </row>
    <row r="749" spans="1:17" x14ac:dyDescent="0.3">
      <c r="D749" s="22" t="s">
        <v>1651</v>
      </c>
      <c r="E749" s="44">
        <v>9.5</v>
      </c>
      <c r="F749" s="23" t="s">
        <v>77</v>
      </c>
      <c r="G749" s="24" t="s">
        <v>77</v>
      </c>
      <c r="K749" s="46">
        <f t="shared" si="45"/>
        <v>0</v>
      </c>
      <c r="N749" s="46">
        <f t="shared" si="46"/>
        <v>0</v>
      </c>
    </row>
    <row r="750" spans="1:17" x14ac:dyDescent="0.3">
      <c r="D750" s="22" t="s">
        <v>1652</v>
      </c>
      <c r="E750" s="44">
        <v>80</v>
      </c>
      <c r="F750" s="23" t="s">
        <v>77</v>
      </c>
      <c r="G750" s="24" t="s">
        <v>77</v>
      </c>
      <c r="K750" s="46">
        <f t="shared" si="45"/>
        <v>0</v>
      </c>
      <c r="N750" s="46">
        <f t="shared" si="46"/>
        <v>0</v>
      </c>
    </row>
    <row r="751" spans="1:17" x14ac:dyDescent="0.3">
      <c r="A751" s="63" t="s">
        <v>1658</v>
      </c>
      <c r="C751" s="48">
        <v>43551</v>
      </c>
      <c r="D751" s="22" t="s">
        <v>1659</v>
      </c>
      <c r="E751" s="44" t="s">
        <v>1660</v>
      </c>
      <c r="F751" s="23" t="s">
        <v>1661</v>
      </c>
      <c r="G751" s="24" t="s">
        <v>1662</v>
      </c>
      <c r="H751" s="23">
        <v>1040</v>
      </c>
      <c r="I751" s="25">
        <v>0.5</v>
      </c>
      <c r="J751" s="46">
        <v>1050</v>
      </c>
      <c r="K751" s="46">
        <f t="shared" si="45"/>
        <v>3000</v>
      </c>
      <c r="N751" s="46">
        <f t="shared" si="46"/>
        <v>0.5</v>
      </c>
    </row>
    <row r="752" spans="1:17" x14ac:dyDescent="0.3">
      <c r="A752" s="63" t="s">
        <v>1663</v>
      </c>
      <c r="C752" s="48">
        <v>43551</v>
      </c>
      <c r="D752" s="22" t="s">
        <v>1664</v>
      </c>
      <c r="E752" s="44" t="s">
        <v>1660</v>
      </c>
      <c r="F752" s="45" t="s">
        <v>1661</v>
      </c>
      <c r="G752" s="24" t="s">
        <v>1662</v>
      </c>
      <c r="H752" s="23">
        <v>1040</v>
      </c>
      <c r="I752" s="25">
        <v>1</v>
      </c>
      <c r="J752" s="46">
        <v>19480</v>
      </c>
      <c r="K752" s="46">
        <f t="shared" si="45"/>
        <v>55660</v>
      </c>
      <c r="N752" s="46">
        <f t="shared" si="46"/>
        <v>1</v>
      </c>
    </row>
    <row r="753" spans="1:18" x14ac:dyDescent="0.3">
      <c r="D753" s="22" t="s">
        <v>1665</v>
      </c>
      <c r="E753" s="44" t="s">
        <v>1660</v>
      </c>
      <c r="F753" s="45" t="s">
        <v>77</v>
      </c>
      <c r="G753" s="24" t="s">
        <v>77</v>
      </c>
      <c r="K753" s="46">
        <f t="shared" si="45"/>
        <v>0</v>
      </c>
      <c r="N753" s="46">
        <f t="shared" si="46"/>
        <v>0</v>
      </c>
    </row>
    <row r="754" spans="1:18" s="39" customFormat="1" x14ac:dyDescent="0.3">
      <c r="A754" s="35" t="s">
        <v>1666</v>
      </c>
      <c r="B754" s="36"/>
      <c r="C754" s="37">
        <v>43551</v>
      </c>
      <c r="D754" s="38" t="s">
        <v>1667</v>
      </c>
      <c r="E754" s="35">
        <v>104.404</v>
      </c>
      <c r="F754" s="39" t="s">
        <v>1669</v>
      </c>
      <c r="G754" s="39" t="s">
        <v>1668</v>
      </c>
      <c r="H754" s="39">
        <v>1040</v>
      </c>
      <c r="I754" s="41">
        <v>0.5</v>
      </c>
      <c r="J754" s="41">
        <v>168910</v>
      </c>
      <c r="K754" s="41">
        <f t="shared" si="45"/>
        <v>482600</v>
      </c>
      <c r="L754" s="42"/>
      <c r="M754" s="42"/>
      <c r="N754" s="41">
        <f t="shared" si="46"/>
        <v>0.5</v>
      </c>
      <c r="O754" s="53"/>
      <c r="P754" s="37"/>
      <c r="Q754" s="36"/>
    </row>
    <row r="755" spans="1:18" x14ac:dyDescent="0.3">
      <c r="K755" s="46"/>
      <c r="N755" s="46">
        <f>SUM(N726:N754)</f>
        <v>962.33999999999992</v>
      </c>
      <c r="O755" s="51">
        <v>71143</v>
      </c>
    </row>
    <row r="756" spans="1:18" x14ac:dyDescent="0.3">
      <c r="K756" s="46"/>
      <c r="N756" s="46"/>
    </row>
    <row r="757" spans="1:18" s="45" customFormat="1" x14ac:dyDescent="0.3">
      <c r="A757" s="63">
        <v>223</v>
      </c>
      <c r="B757" s="21"/>
      <c r="C757" s="48">
        <v>43550</v>
      </c>
      <c r="D757" s="43" t="s">
        <v>1671</v>
      </c>
      <c r="E757" s="44" t="s">
        <v>1672</v>
      </c>
      <c r="F757" s="45" t="s">
        <v>1673</v>
      </c>
      <c r="G757" s="24" t="s">
        <v>1674</v>
      </c>
      <c r="H757" s="45">
        <v>2050</v>
      </c>
      <c r="I757" s="46">
        <v>0.5</v>
      </c>
      <c r="J757" s="46">
        <v>22060</v>
      </c>
      <c r="K757" s="46">
        <f t="shared" si="45"/>
        <v>63030</v>
      </c>
      <c r="L757" s="47">
        <v>86000</v>
      </c>
      <c r="M757" s="47">
        <v>344</v>
      </c>
      <c r="N757" s="46">
        <f t="shared" si="46"/>
        <v>344.5</v>
      </c>
      <c r="O757" s="51"/>
      <c r="P757" s="68"/>
      <c r="Q757" s="21"/>
    </row>
    <row r="758" spans="1:18" s="45" customFormat="1" x14ac:dyDescent="0.3">
      <c r="A758" s="63" t="s">
        <v>1670</v>
      </c>
      <c r="B758" s="21"/>
      <c r="C758" s="48">
        <v>43552</v>
      </c>
      <c r="D758" s="43" t="s">
        <v>1675</v>
      </c>
      <c r="E758" s="44" t="s">
        <v>1676</v>
      </c>
      <c r="F758" s="45" t="s">
        <v>1677</v>
      </c>
      <c r="G758" s="24" t="s">
        <v>1678</v>
      </c>
      <c r="H758" s="45">
        <v>2050</v>
      </c>
      <c r="I758" s="46">
        <v>0.5</v>
      </c>
      <c r="J758" s="46">
        <v>23340</v>
      </c>
      <c r="K758" s="46">
        <f t="shared" si="45"/>
        <v>66690</v>
      </c>
      <c r="L758" s="47"/>
      <c r="M758" s="47"/>
      <c r="N758" s="46">
        <f t="shared" si="46"/>
        <v>0.5</v>
      </c>
      <c r="O758" s="51"/>
      <c r="P758" s="68"/>
      <c r="Q758" s="21"/>
    </row>
    <row r="759" spans="1:18" x14ac:dyDescent="0.3">
      <c r="A759" s="63" t="s">
        <v>1679</v>
      </c>
      <c r="C759" s="48">
        <v>43552</v>
      </c>
      <c r="D759" s="22" t="s">
        <v>1680</v>
      </c>
      <c r="E759" s="44" t="s">
        <v>1681</v>
      </c>
      <c r="F759" s="23" t="s">
        <v>1682</v>
      </c>
      <c r="G759" s="24" t="s">
        <v>1683</v>
      </c>
      <c r="H759" s="23">
        <v>3010</v>
      </c>
      <c r="I759" s="25">
        <v>0.5</v>
      </c>
      <c r="J759" s="46">
        <v>50120</v>
      </c>
      <c r="K759" s="46">
        <f t="shared" si="45"/>
        <v>143200</v>
      </c>
      <c r="N759" s="46">
        <f t="shared" si="46"/>
        <v>0.5</v>
      </c>
    </row>
    <row r="760" spans="1:18" s="39" customFormat="1" x14ac:dyDescent="0.3">
      <c r="A760" s="35" t="s">
        <v>1689</v>
      </c>
      <c r="B760" s="36"/>
      <c r="C760" s="37">
        <v>43552</v>
      </c>
      <c r="D760" s="38" t="s">
        <v>1690</v>
      </c>
      <c r="E760" s="35">
        <v>51.646999999999998</v>
      </c>
      <c r="F760" s="39" t="s">
        <v>1691</v>
      </c>
      <c r="G760" s="40" t="s">
        <v>1692</v>
      </c>
      <c r="H760" s="39">
        <v>1080</v>
      </c>
      <c r="I760" s="41">
        <v>0.5</v>
      </c>
      <c r="J760" s="41">
        <v>108710</v>
      </c>
      <c r="K760" s="41">
        <f t="shared" si="45"/>
        <v>310600</v>
      </c>
      <c r="L760" s="42"/>
      <c r="M760" s="42"/>
      <c r="N760" s="41">
        <f t="shared" si="46"/>
        <v>0.5</v>
      </c>
      <c r="O760" s="53"/>
      <c r="P760" s="37"/>
      <c r="Q760" s="36"/>
    </row>
    <row r="761" spans="1:18" x14ac:dyDescent="0.3">
      <c r="K761" s="46"/>
      <c r="N761" s="46">
        <f>SUM(N757:N760)</f>
        <v>346</v>
      </c>
      <c r="O761" s="51">
        <v>71162</v>
      </c>
    </row>
    <row r="762" spans="1:18" x14ac:dyDescent="0.3">
      <c r="K762" s="46"/>
      <c r="N762" s="46"/>
      <c r="R762" s="44"/>
    </row>
    <row r="763" spans="1:18" s="45" customFormat="1" x14ac:dyDescent="0.3">
      <c r="A763" s="63">
        <v>228</v>
      </c>
      <c r="B763" s="21"/>
      <c r="C763" s="48">
        <v>43552</v>
      </c>
      <c r="D763" s="43" t="s">
        <v>1684</v>
      </c>
      <c r="E763" s="44">
        <v>6.5000000000000002E-2</v>
      </c>
      <c r="F763" s="45" t="s">
        <v>1685</v>
      </c>
      <c r="G763" s="45" t="s">
        <v>1686</v>
      </c>
      <c r="H763" s="45">
        <v>1220</v>
      </c>
      <c r="I763" s="46">
        <v>0.5</v>
      </c>
      <c r="J763" s="46">
        <v>490</v>
      </c>
      <c r="K763" s="46">
        <f t="shared" ref="K763:K769" si="47">ROUND(J763/0.35,-1)</f>
        <v>1400</v>
      </c>
      <c r="L763" s="47">
        <v>470</v>
      </c>
      <c r="M763" s="47">
        <v>4</v>
      </c>
      <c r="N763" s="46">
        <f t="shared" ref="N763:N769" si="48">I763+M763</f>
        <v>4.5</v>
      </c>
      <c r="O763" s="51"/>
      <c r="P763" s="68"/>
      <c r="Q763" s="21"/>
      <c r="R763" s="44"/>
    </row>
    <row r="764" spans="1:18" s="45" customFormat="1" x14ac:dyDescent="0.3">
      <c r="A764" s="63">
        <v>229</v>
      </c>
      <c r="B764" s="21"/>
      <c r="C764" s="48">
        <v>43552</v>
      </c>
      <c r="D764" s="43" t="s">
        <v>1684</v>
      </c>
      <c r="E764" s="44">
        <v>6.5000000000000002E-2</v>
      </c>
      <c r="F764" s="45" t="s">
        <v>1687</v>
      </c>
      <c r="G764" s="45" t="s">
        <v>1686</v>
      </c>
      <c r="H764" s="45">
        <v>1220</v>
      </c>
      <c r="I764" s="46">
        <v>0.5</v>
      </c>
      <c r="J764" s="46">
        <v>490</v>
      </c>
      <c r="K764" s="46">
        <f t="shared" si="47"/>
        <v>1400</v>
      </c>
      <c r="L764" s="47">
        <v>470</v>
      </c>
      <c r="M764" s="47">
        <v>4</v>
      </c>
      <c r="N764" s="46">
        <f t="shared" si="48"/>
        <v>4.5</v>
      </c>
      <c r="O764" s="54"/>
      <c r="P764" s="68"/>
      <c r="Q764" s="21"/>
      <c r="R764" s="44"/>
    </row>
    <row r="765" spans="1:18" s="45" customFormat="1" x14ac:dyDescent="0.3">
      <c r="A765" s="63">
        <v>230</v>
      </c>
      <c r="B765" s="21"/>
      <c r="C765" s="48">
        <v>43552</v>
      </c>
      <c r="D765" s="43" t="s">
        <v>1684</v>
      </c>
      <c r="E765" s="44">
        <v>6.5000000000000002E-2</v>
      </c>
      <c r="F765" s="45" t="s">
        <v>1688</v>
      </c>
      <c r="G765" s="45" t="s">
        <v>1686</v>
      </c>
      <c r="H765" s="45">
        <v>1220</v>
      </c>
      <c r="I765" s="46">
        <v>0.5</v>
      </c>
      <c r="J765" s="46">
        <v>490</v>
      </c>
      <c r="K765" s="46">
        <f t="shared" si="47"/>
        <v>1400</v>
      </c>
      <c r="L765" s="47">
        <v>470</v>
      </c>
      <c r="M765" s="47">
        <v>4</v>
      </c>
      <c r="N765" s="46">
        <f t="shared" si="48"/>
        <v>4.5</v>
      </c>
      <c r="O765" s="51"/>
      <c r="P765" s="68"/>
      <c r="Q765" s="21"/>
      <c r="R765" s="44"/>
    </row>
    <row r="766" spans="1:18" s="45" customFormat="1" x14ac:dyDescent="0.3">
      <c r="A766" s="63" t="s">
        <v>1694</v>
      </c>
      <c r="B766" s="21"/>
      <c r="C766" s="48">
        <v>43552</v>
      </c>
      <c r="D766" s="43" t="s">
        <v>1684</v>
      </c>
      <c r="E766" s="44">
        <v>6.5000000000000002E-2</v>
      </c>
      <c r="F766" s="45" t="s">
        <v>1695</v>
      </c>
      <c r="G766" s="24" t="s">
        <v>1696</v>
      </c>
      <c r="H766" s="45">
        <v>1220</v>
      </c>
      <c r="I766" s="46">
        <v>0.5</v>
      </c>
      <c r="J766" s="46">
        <v>1410</v>
      </c>
      <c r="K766" s="46">
        <f t="shared" si="47"/>
        <v>4030</v>
      </c>
      <c r="L766" s="47"/>
      <c r="M766" s="47"/>
      <c r="N766" s="46">
        <f t="shared" si="48"/>
        <v>0.5</v>
      </c>
      <c r="O766" s="51"/>
      <c r="P766" s="68"/>
      <c r="Q766" s="21"/>
      <c r="R766" s="44"/>
    </row>
    <row r="767" spans="1:18" s="45" customFormat="1" x14ac:dyDescent="0.3">
      <c r="A767" s="63">
        <v>231</v>
      </c>
      <c r="B767" s="21"/>
      <c r="C767" s="48">
        <v>43553</v>
      </c>
      <c r="D767" s="43" t="s">
        <v>1698</v>
      </c>
      <c r="E767" s="44">
        <v>10.785</v>
      </c>
      <c r="F767" s="45" t="s">
        <v>1699</v>
      </c>
      <c r="G767" s="24" t="s">
        <v>1700</v>
      </c>
      <c r="H767" s="45">
        <v>1050</v>
      </c>
      <c r="I767" s="46">
        <v>0.5</v>
      </c>
      <c r="J767" s="46">
        <v>16990</v>
      </c>
      <c r="K767" s="46">
        <f t="shared" si="47"/>
        <v>48540</v>
      </c>
      <c r="L767" s="47">
        <v>107850</v>
      </c>
      <c r="M767" s="47">
        <v>431.6</v>
      </c>
      <c r="N767" s="46">
        <f t="shared" si="48"/>
        <v>432.1</v>
      </c>
      <c r="O767" s="51"/>
      <c r="P767" s="68"/>
      <c r="Q767" s="21"/>
      <c r="R767" s="44"/>
    </row>
    <row r="768" spans="1:18" s="45" customFormat="1" x14ac:dyDescent="0.3">
      <c r="A768" s="63">
        <v>232</v>
      </c>
      <c r="B768" s="21"/>
      <c r="C768" s="48">
        <v>43553</v>
      </c>
      <c r="D768" s="43" t="s">
        <v>1701</v>
      </c>
      <c r="E768" s="44" t="s">
        <v>553</v>
      </c>
      <c r="F768" s="45" t="s">
        <v>1702</v>
      </c>
      <c r="G768" s="24" t="s">
        <v>1703</v>
      </c>
      <c r="H768" s="45">
        <v>3010</v>
      </c>
      <c r="I768" s="46">
        <v>0.5</v>
      </c>
      <c r="J768" s="46">
        <v>30080</v>
      </c>
      <c r="K768" s="46">
        <f t="shared" si="47"/>
        <v>85940</v>
      </c>
      <c r="L768" s="47">
        <v>95000</v>
      </c>
      <c r="M768" s="47">
        <v>380</v>
      </c>
      <c r="N768" s="46">
        <f t="shared" si="48"/>
        <v>380.5</v>
      </c>
      <c r="O768" s="51"/>
      <c r="P768" s="68"/>
      <c r="Q768" s="21"/>
      <c r="R768" s="44"/>
    </row>
    <row r="769" spans="1:18" s="45" customFormat="1" x14ac:dyDescent="0.3">
      <c r="A769" s="63" t="s">
        <v>1693</v>
      </c>
      <c r="B769" s="21"/>
      <c r="C769" s="48">
        <v>43552</v>
      </c>
      <c r="D769" s="43" t="s">
        <v>830</v>
      </c>
      <c r="E769" s="44">
        <v>5.1420000000000003</v>
      </c>
      <c r="F769" s="45" t="s">
        <v>831</v>
      </c>
      <c r="G769" s="24" t="s">
        <v>1697</v>
      </c>
      <c r="H769" s="45">
        <v>1210</v>
      </c>
      <c r="I769" s="46">
        <v>0.5</v>
      </c>
      <c r="J769" s="46">
        <v>48260</v>
      </c>
      <c r="K769" s="46">
        <f t="shared" si="47"/>
        <v>137890</v>
      </c>
      <c r="L769" s="47"/>
      <c r="M769" s="47"/>
      <c r="N769" s="46">
        <f t="shared" si="48"/>
        <v>0.5</v>
      </c>
      <c r="O769" s="51"/>
      <c r="P769" s="68"/>
      <c r="Q769" s="21"/>
      <c r="R769" s="44"/>
    </row>
    <row r="770" spans="1:18" x14ac:dyDescent="0.3">
      <c r="A770" s="63">
        <v>234</v>
      </c>
      <c r="C770" s="48">
        <v>43553</v>
      </c>
      <c r="D770" s="22" t="s">
        <v>1704</v>
      </c>
      <c r="E770" s="44">
        <v>12</v>
      </c>
      <c r="F770" s="23" t="s">
        <v>1705</v>
      </c>
      <c r="G770" s="24" t="s">
        <v>1706</v>
      </c>
      <c r="H770" s="23">
        <v>1090</v>
      </c>
      <c r="I770" s="25">
        <v>0.5</v>
      </c>
      <c r="J770" s="46">
        <v>45710</v>
      </c>
      <c r="K770" s="46">
        <f t="shared" si="45"/>
        <v>130600</v>
      </c>
      <c r="L770" s="47">
        <v>78000</v>
      </c>
      <c r="M770" s="47">
        <v>312</v>
      </c>
      <c r="N770" s="46">
        <f t="shared" si="46"/>
        <v>312.5</v>
      </c>
      <c r="R770" s="44"/>
    </row>
    <row r="771" spans="1:18" x14ac:dyDescent="0.3">
      <c r="A771" s="63">
        <v>236</v>
      </c>
      <c r="C771" s="48">
        <v>43553</v>
      </c>
      <c r="D771" s="22" t="s">
        <v>1707</v>
      </c>
      <c r="E771" s="44" t="s">
        <v>1712</v>
      </c>
      <c r="F771" s="23" t="s">
        <v>1715</v>
      </c>
      <c r="G771" s="24" t="s">
        <v>1716</v>
      </c>
      <c r="H771" s="23">
        <v>3010</v>
      </c>
      <c r="I771" s="25">
        <v>2.5</v>
      </c>
      <c r="J771" s="46">
        <v>80960</v>
      </c>
      <c r="K771" s="46">
        <f t="shared" si="45"/>
        <v>231310</v>
      </c>
      <c r="L771" s="47">
        <v>475000</v>
      </c>
      <c r="M771" s="47">
        <v>1900</v>
      </c>
      <c r="N771" s="46">
        <f t="shared" si="46"/>
        <v>1902.5</v>
      </c>
      <c r="R771" s="44"/>
    </row>
    <row r="772" spans="1:18" s="45" customFormat="1" x14ac:dyDescent="0.3">
      <c r="A772" s="63"/>
      <c r="B772" s="21"/>
      <c r="C772" s="48"/>
      <c r="D772" s="43" t="s">
        <v>1708</v>
      </c>
      <c r="E772" s="44" t="s">
        <v>1712</v>
      </c>
      <c r="F772" s="45" t="s">
        <v>77</v>
      </c>
      <c r="G772" s="24" t="s">
        <v>77</v>
      </c>
      <c r="I772" s="46"/>
      <c r="J772" s="46"/>
      <c r="K772" s="46">
        <f t="shared" si="45"/>
        <v>0</v>
      </c>
      <c r="L772" s="47"/>
      <c r="M772" s="47"/>
      <c r="N772" s="46">
        <f t="shared" si="46"/>
        <v>0</v>
      </c>
      <c r="O772" s="51"/>
      <c r="P772" s="68"/>
      <c r="Q772" s="21"/>
      <c r="R772" s="44"/>
    </row>
    <row r="773" spans="1:18" s="45" customFormat="1" x14ac:dyDescent="0.3">
      <c r="A773" s="63"/>
      <c r="B773" s="21"/>
      <c r="C773" s="48"/>
      <c r="D773" s="43" t="s">
        <v>1709</v>
      </c>
      <c r="E773" s="44" t="s">
        <v>1713</v>
      </c>
      <c r="F773" s="45" t="s">
        <v>77</v>
      </c>
      <c r="G773" s="24" t="s">
        <v>77</v>
      </c>
      <c r="I773" s="46"/>
      <c r="J773" s="46"/>
      <c r="K773" s="46">
        <f t="shared" si="45"/>
        <v>0</v>
      </c>
      <c r="L773" s="47"/>
      <c r="M773" s="47"/>
      <c r="N773" s="46">
        <f t="shared" si="46"/>
        <v>0</v>
      </c>
      <c r="O773" s="51"/>
      <c r="P773" s="68"/>
      <c r="Q773" s="21"/>
      <c r="R773" s="44"/>
    </row>
    <row r="774" spans="1:18" x14ac:dyDescent="0.3">
      <c r="D774" s="22" t="s">
        <v>1710</v>
      </c>
      <c r="E774" s="44" t="s">
        <v>1712</v>
      </c>
      <c r="F774" s="45" t="s">
        <v>77</v>
      </c>
      <c r="G774" s="24" t="s">
        <v>77</v>
      </c>
      <c r="K774" s="46">
        <f t="shared" ref="K774:K793" si="49">ROUND(J774/0.35,-1)</f>
        <v>0</v>
      </c>
      <c r="N774" s="46">
        <f t="shared" ref="N774:N793" si="50">I774+M774</f>
        <v>0</v>
      </c>
      <c r="R774" s="44"/>
    </row>
    <row r="775" spans="1:18" x14ac:dyDescent="0.3">
      <c r="D775" s="22" t="s">
        <v>1711</v>
      </c>
      <c r="E775" s="44" t="s">
        <v>1714</v>
      </c>
      <c r="F775" s="45" t="s">
        <v>77</v>
      </c>
      <c r="G775" s="24" t="s">
        <v>77</v>
      </c>
      <c r="K775" s="46">
        <f t="shared" si="49"/>
        <v>0</v>
      </c>
      <c r="N775" s="46">
        <f t="shared" si="50"/>
        <v>0</v>
      </c>
      <c r="R775" s="44"/>
    </row>
    <row r="776" spans="1:18" s="45" customFormat="1" x14ac:dyDescent="0.3">
      <c r="A776" s="63">
        <v>237</v>
      </c>
      <c r="B776" s="21"/>
      <c r="C776" s="48">
        <v>43553</v>
      </c>
      <c r="D776" s="43" t="s">
        <v>1717</v>
      </c>
      <c r="E776" s="44">
        <v>4.165</v>
      </c>
      <c r="F776" s="45" t="s">
        <v>1718</v>
      </c>
      <c r="G776" s="24" t="s">
        <v>1719</v>
      </c>
      <c r="H776" s="45">
        <v>1010</v>
      </c>
      <c r="I776" s="46">
        <v>0.5</v>
      </c>
      <c r="J776" s="46">
        <v>6380</v>
      </c>
      <c r="K776" s="46">
        <f t="shared" ref="K776:K777" si="51">ROUND(J776/0.35,-1)</f>
        <v>18230</v>
      </c>
      <c r="L776" s="47">
        <v>24990</v>
      </c>
      <c r="M776" s="47">
        <v>99.96</v>
      </c>
      <c r="N776" s="46">
        <f t="shared" ref="N776:N777" si="52">I776+M776</f>
        <v>100.46</v>
      </c>
      <c r="O776" s="51"/>
      <c r="P776" s="68"/>
      <c r="Q776" s="21"/>
      <c r="R776" s="44"/>
    </row>
    <row r="777" spans="1:18" s="45" customFormat="1" x14ac:dyDescent="0.3">
      <c r="A777" s="63">
        <v>238</v>
      </c>
      <c r="B777" s="21"/>
      <c r="C777" s="48">
        <v>43553</v>
      </c>
      <c r="D777" s="43" t="s">
        <v>1720</v>
      </c>
      <c r="E777" s="44">
        <v>0.2273</v>
      </c>
      <c r="F777" s="45" t="s">
        <v>1721</v>
      </c>
      <c r="G777" s="24" t="s">
        <v>1409</v>
      </c>
      <c r="H777" s="45">
        <v>3010</v>
      </c>
      <c r="I777" s="46">
        <v>0.5</v>
      </c>
      <c r="J777" s="46">
        <v>47900</v>
      </c>
      <c r="K777" s="46">
        <f t="shared" si="51"/>
        <v>136860</v>
      </c>
      <c r="L777" s="47">
        <v>128000</v>
      </c>
      <c r="M777" s="47">
        <v>512</v>
      </c>
      <c r="N777" s="46">
        <f t="shared" si="52"/>
        <v>512.5</v>
      </c>
      <c r="O777" s="51"/>
      <c r="P777" s="68"/>
      <c r="Q777" s="21"/>
      <c r="R777" s="44"/>
    </row>
    <row r="778" spans="1:18" x14ac:dyDescent="0.3">
      <c r="A778" s="63">
        <v>239</v>
      </c>
      <c r="C778" s="48">
        <v>43553</v>
      </c>
      <c r="D778" s="43" t="s">
        <v>1722</v>
      </c>
      <c r="E778" s="44" t="s">
        <v>1723</v>
      </c>
      <c r="F778" s="45" t="s">
        <v>1725</v>
      </c>
      <c r="G778" s="45" t="s">
        <v>1724</v>
      </c>
      <c r="H778" s="23">
        <v>3010</v>
      </c>
      <c r="I778" s="25">
        <v>0.5</v>
      </c>
      <c r="J778" s="46">
        <v>17230</v>
      </c>
      <c r="K778" s="46">
        <f t="shared" si="49"/>
        <v>49230</v>
      </c>
      <c r="L778" s="47">
        <v>58000</v>
      </c>
      <c r="M778" s="47">
        <v>232</v>
      </c>
      <c r="N778" s="46">
        <f t="shared" si="50"/>
        <v>232.5</v>
      </c>
      <c r="R778" s="44"/>
    </row>
    <row r="779" spans="1:18" x14ac:dyDescent="0.3">
      <c r="A779" s="63" t="s">
        <v>1726</v>
      </c>
      <c r="C779" s="48">
        <v>43553</v>
      </c>
      <c r="D779" s="22" t="s">
        <v>1727</v>
      </c>
      <c r="E779" s="44">
        <v>0.40410000000000001</v>
      </c>
      <c r="F779" s="23" t="s">
        <v>1728</v>
      </c>
      <c r="G779" s="45" t="s">
        <v>1729</v>
      </c>
      <c r="H779" s="23">
        <v>2050</v>
      </c>
      <c r="I779" s="25">
        <v>0.5</v>
      </c>
      <c r="J779" s="46">
        <v>9560</v>
      </c>
      <c r="K779" s="46">
        <f t="shared" si="49"/>
        <v>27310</v>
      </c>
      <c r="N779" s="46">
        <f t="shared" si="50"/>
        <v>0.5</v>
      </c>
      <c r="R779" s="44"/>
    </row>
    <row r="780" spans="1:18" x14ac:dyDescent="0.3">
      <c r="D780" s="22" t="s">
        <v>1731</v>
      </c>
      <c r="E780" s="44" t="s">
        <v>1732</v>
      </c>
      <c r="F780" s="23" t="s">
        <v>77</v>
      </c>
      <c r="G780" s="24" t="s">
        <v>77</v>
      </c>
      <c r="K780" s="46">
        <f t="shared" si="49"/>
        <v>0</v>
      </c>
      <c r="N780" s="46">
        <f t="shared" si="50"/>
        <v>0</v>
      </c>
      <c r="R780" s="44"/>
    </row>
    <row r="781" spans="1:18" x14ac:dyDescent="0.3">
      <c r="A781" s="63">
        <v>243</v>
      </c>
      <c r="C781" s="48">
        <v>43553</v>
      </c>
      <c r="D781" s="43" t="s">
        <v>1734</v>
      </c>
      <c r="E781" s="44" t="s">
        <v>1736</v>
      </c>
      <c r="F781" s="45" t="s">
        <v>1738</v>
      </c>
      <c r="G781" s="24" t="s">
        <v>1739</v>
      </c>
      <c r="H781" s="23">
        <v>3010</v>
      </c>
      <c r="I781" s="25">
        <v>1</v>
      </c>
      <c r="J781" s="46">
        <v>14150</v>
      </c>
      <c r="K781" s="46">
        <f t="shared" si="49"/>
        <v>40430</v>
      </c>
      <c r="L781" s="47">
        <v>4100</v>
      </c>
      <c r="M781" s="47">
        <v>16.399999999999999</v>
      </c>
      <c r="N781" s="46">
        <f t="shared" si="50"/>
        <v>17.399999999999999</v>
      </c>
      <c r="R781" s="44"/>
    </row>
    <row r="782" spans="1:18" x14ac:dyDescent="0.3">
      <c r="D782" s="22" t="s">
        <v>1735</v>
      </c>
      <c r="E782" s="44" t="s">
        <v>1737</v>
      </c>
      <c r="F782" s="23" t="s">
        <v>77</v>
      </c>
      <c r="G782" s="24" t="s">
        <v>77</v>
      </c>
      <c r="K782" s="46">
        <f t="shared" si="49"/>
        <v>0</v>
      </c>
      <c r="N782" s="46">
        <f t="shared" si="50"/>
        <v>0</v>
      </c>
      <c r="R782" s="44"/>
    </row>
    <row r="783" spans="1:18" x14ac:dyDescent="0.3">
      <c r="A783" s="63">
        <v>233</v>
      </c>
      <c r="C783" s="48">
        <v>43553</v>
      </c>
      <c r="D783" s="22" t="s">
        <v>1740</v>
      </c>
      <c r="E783" s="44">
        <v>16.021000000000001</v>
      </c>
      <c r="F783" s="23" t="s">
        <v>1741</v>
      </c>
      <c r="G783" s="24" t="s">
        <v>1742</v>
      </c>
      <c r="H783" s="23">
        <v>1190</v>
      </c>
      <c r="I783" s="25">
        <v>8</v>
      </c>
      <c r="J783" s="46">
        <v>705200</v>
      </c>
      <c r="K783" s="46">
        <f t="shared" si="49"/>
        <v>2014860</v>
      </c>
      <c r="L783" s="47">
        <v>3074563.4</v>
      </c>
      <c r="M783" s="47">
        <v>12298.25</v>
      </c>
      <c r="N783" s="46">
        <f t="shared" si="50"/>
        <v>12306.25</v>
      </c>
      <c r="R783" s="44"/>
    </row>
    <row r="784" spans="1:18" x14ac:dyDescent="0.3">
      <c r="D784" s="22" t="s">
        <v>1743</v>
      </c>
      <c r="E784" s="44">
        <v>43.749000000000002</v>
      </c>
      <c r="F784" s="23" t="s">
        <v>77</v>
      </c>
      <c r="G784" s="24" t="s">
        <v>77</v>
      </c>
      <c r="H784" s="23">
        <v>1190</v>
      </c>
      <c r="N784" s="46">
        <v>0</v>
      </c>
      <c r="R784" s="44"/>
    </row>
    <row r="785" spans="1:18" x14ac:dyDescent="0.3">
      <c r="D785" s="22" t="s">
        <v>1744</v>
      </c>
      <c r="E785" s="44">
        <v>25.227</v>
      </c>
      <c r="H785" s="23">
        <v>1190</v>
      </c>
      <c r="K785" s="46">
        <f t="shared" si="49"/>
        <v>0</v>
      </c>
      <c r="N785" s="46">
        <f t="shared" si="50"/>
        <v>0</v>
      </c>
      <c r="R785" s="44"/>
    </row>
    <row r="786" spans="1:18" x14ac:dyDescent="0.3">
      <c r="D786" s="22" t="s">
        <v>1745</v>
      </c>
      <c r="E786" s="44">
        <v>5</v>
      </c>
      <c r="H786" s="23">
        <v>1190</v>
      </c>
      <c r="K786" s="46">
        <f t="shared" si="49"/>
        <v>0</v>
      </c>
      <c r="N786" s="46">
        <f t="shared" si="50"/>
        <v>0</v>
      </c>
      <c r="R786" s="44"/>
    </row>
    <row r="787" spans="1:18" x14ac:dyDescent="0.3">
      <c r="D787" s="22" t="s">
        <v>1746</v>
      </c>
      <c r="E787" s="44">
        <v>73.323999999999998</v>
      </c>
      <c r="H787" s="23">
        <v>1190</v>
      </c>
      <c r="K787" s="46">
        <f t="shared" si="49"/>
        <v>0</v>
      </c>
      <c r="N787" s="46">
        <f t="shared" si="50"/>
        <v>0</v>
      </c>
      <c r="R787" s="44"/>
    </row>
    <row r="788" spans="1:18" x14ac:dyDescent="0.3">
      <c r="D788" s="22" t="s">
        <v>1747</v>
      </c>
      <c r="E788" s="44">
        <v>20</v>
      </c>
      <c r="H788" s="23">
        <v>1190</v>
      </c>
      <c r="K788" s="46">
        <f t="shared" si="49"/>
        <v>0</v>
      </c>
      <c r="N788" s="46">
        <f t="shared" si="50"/>
        <v>0</v>
      </c>
      <c r="R788" s="44"/>
    </row>
    <row r="789" spans="1:18" x14ac:dyDescent="0.3">
      <c r="D789" s="22" t="s">
        <v>1748</v>
      </c>
      <c r="E789" s="44">
        <v>0.38740000000000002</v>
      </c>
      <c r="H789" s="23">
        <v>1190</v>
      </c>
      <c r="K789" s="46">
        <f t="shared" si="49"/>
        <v>0</v>
      </c>
      <c r="N789" s="46">
        <f t="shared" si="50"/>
        <v>0</v>
      </c>
      <c r="R789" s="44"/>
    </row>
    <row r="790" spans="1:18" x14ac:dyDescent="0.3">
      <c r="D790" s="22" t="s">
        <v>1749</v>
      </c>
      <c r="E790" s="44">
        <v>45.177599999999998</v>
      </c>
      <c r="H790" s="23">
        <v>1190</v>
      </c>
      <c r="K790" s="46">
        <f t="shared" si="49"/>
        <v>0</v>
      </c>
      <c r="N790" s="46">
        <f t="shared" si="50"/>
        <v>0</v>
      </c>
      <c r="R790" s="44"/>
    </row>
    <row r="791" spans="1:18" x14ac:dyDescent="0.3">
      <c r="D791" s="22" t="s">
        <v>1750</v>
      </c>
      <c r="E791" s="44">
        <v>98.694999999999993</v>
      </c>
      <c r="H791" s="23">
        <v>1190</v>
      </c>
      <c r="K791" s="46">
        <f t="shared" si="49"/>
        <v>0</v>
      </c>
      <c r="N791" s="46">
        <f t="shared" si="50"/>
        <v>0</v>
      </c>
      <c r="R791" s="44"/>
    </row>
    <row r="792" spans="1:18" x14ac:dyDescent="0.3">
      <c r="D792" s="22" t="s">
        <v>1751</v>
      </c>
      <c r="E792" s="44">
        <v>27.08</v>
      </c>
      <c r="H792" s="23">
        <v>1190</v>
      </c>
      <c r="K792" s="46">
        <f t="shared" si="49"/>
        <v>0</v>
      </c>
      <c r="N792" s="46">
        <f t="shared" si="50"/>
        <v>0</v>
      </c>
      <c r="R792" s="44"/>
    </row>
    <row r="793" spans="1:18" x14ac:dyDescent="0.3">
      <c r="D793" s="22" t="s">
        <v>1752</v>
      </c>
      <c r="E793" s="44">
        <v>0.36299999999999999</v>
      </c>
      <c r="H793" s="23">
        <v>3010</v>
      </c>
      <c r="K793" s="46">
        <f t="shared" si="49"/>
        <v>0</v>
      </c>
      <c r="N793" s="46">
        <f t="shared" si="50"/>
        <v>0</v>
      </c>
      <c r="R793" s="44"/>
    </row>
    <row r="794" spans="1:18" x14ac:dyDescent="0.3">
      <c r="D794" s="22" t="s">
        <v>1753</v>
      </c>
      <c r="E794" s="44">
        <v>9.1999999999999998E-2</v>
      </c>
      <c r="H794" s="23">
        <v>3010</v>
      </c>
      <c r="N794" s="46">
        <v>0</v>
      </c>
      <c r="R794" s="44"/>
    </row>
    <row r="795" spans="1:18" x14ac:dyDescent="0.3">
      <c r="D795" s="22" t="s">
        <v>1754</v>
      </c>
      <c r="E795" s="44">
        <v>0.68400000000000005</v>
      </c>
      <c r="H795" s="23">
        <v>3010</v>
      </c>
      <c r="N795" s="46">
        <v>0</v>
      </c>
      <c r="R795" s="44"/>
    </row>
    <row r="796" spans="1:18" x14ac:dyDescent="0.3">
      <c r="D796" s="22" t="s">
        <v>1755</v>
      </c>
      <c r="E796" s="44">
        <v>0.61799999999999999</v>
      </c>
      <c r="H796" s="23">
        <v>3010</v>
      </c>
      <c r="N796" s="46">
        <v>0</v>
      </c>
      <c r="R796" s="44"/>
    </row>
    <row r="797" spans="1:18" x14ac:dyDescent="0.3">
      <c r="D797" s="22" t="s">
        <v>1756</v>
      </c>
      <c r="E797" s="44">
        <v>17.827000000000002</v>
      </c>
      <c r="H797" s="23">
        <v>1190</v>
      </c>
      <c r="N797" s="46">
        <v>0</v>
      </c>
      <c r="R797" s="44"/>
    </row>
    <row r="798" spans="1:18" x14ac:dyDescent="0.3">
      <c r="D798" s="22" t="s">
        <v>1757</v>
      </c>
      <c r="E798" s="44">
        <v>11.231999999999999</v>
      </c>
      <c r="H798" s="23">
        <v>1190</v>
      </c>
      <c r="N798" s="46">
        <v>0</v>
      </c>
      <c r="R798" s="44"/>
    </row>
    <row r="799" spans="1:18" x14ac:dyDescent="0.3">
      <c r="A799" s="63">
        <v>235</v>
      </c>
      <c r="C799" s="48">
        <v>43553</v>
      </c>
      <c r="D799" s="22" t="s">
        <v>1758</v>
      </c>
      <c r="E799" s="44">
        <v>0.23699999999999999</v>
      </c>
      <c r="F799" s="23" t="s">
        <v>1759</v>
      </c>
      <c r="G799" s="24" t="s">
        <v>1760</v>
      </c>
      <c r="H799" s="23">
        <v>1050</v>
      </c>
      <c r="I799" s="25">
        <v>0.5</v>
      </c>
      <c r="J799" s="46">
        <v>460</v>
      </c>
      <c r="L799" s="47">
        <v>2000</v>
      </c>
      <c r="M799" s="47">
        <v>8</v>
      </c>
      <c r="N799" s="46">
        <v>8.5</v>
      </c>
      <c r="R799" s="44"/>
    </row>
    <row r="800" spans="1:18" x14ac:dyDescent="0.3">
      <c r="A800" s="63">
        <v>242</v>
      </c>
      <c r="C800" s="48">
        <v>43553</v>
      </c>
      <c r="D800" s="22" t="s">
        <v>1761</v>
      </c>
      <c r="E800" s="44">
        <v>0.13980000000000001</v>
      </c>
      <c r="F800" s="23" t="s">
        <v>1762</v>
      </c>
      <c r="G800" s="24" t="s">
        <v>1763</v>
      </c>
      <c r="H800" s="23">
        <v>3010</v>
      </c>
      <c r="I800" s="25">
        <v>0.5</v>
      </c>
      <c r="J800" s="46">
        <v>16390</v>
      </c>
      <c r="L800" s="47">
        <v>86500</v>
      </c>
      <c r="M800" s="47">
        <v>346</v>
      </c>
      <c r="N800" s="46">
        <v>346.5</v>
      </c>
      <c r="R800" s="44"/>
    </row>
    <row r="801" spans="1:18" x14ac:dyDescent="0.3">
      <c r="A801" s="63">
        <v>240</v>
      </c>
      <c r="C801" s="48">
        <v>43553</v>
      </c>
      <c r="D801" s="22" t="s">
        <v>1764</v>
      </c>
      <c r="E801" s="44" t="s">
        <v>1766</v>
      </c>
      <c r="F801" s="23" t="s">
        <v>1768</v>
      </c>
      <c r="G801" s="24" t="s">
        <v>1769</v>
      </c>
      <c r="H801" s="23">
        <v>2050</v>
      </c>
      <c r="I801" s="25">
        <v>1</v>
      </c>
      <c r="J801" s="46">
        <v>33900</v>
      </c>
      <c r="L801" s="47">
        <v>148000</v>
      </c>
      <c r="M801" s="47">
        <v>592</v>
      </c>
      <c r="N801" s="46">
        <v>593</v>
      </c>
      <c r="R801" s="44"/>
    </row>
    <row r="802" spans="1:18" x14ac:dyDescent="0.3">
      <c r="D802" s="22" t="s">
        <v>1765</v>
      </c>
      <c r="E802" s="44" t="s">
        <v>1767</v>
      </c>
      <c r="F802" s="23" t="s">
        <v>77</v>
      </c>
      <c r="G802" s="24" t="s">
        <v>77</v>
      </c>
      <c r="N802" s="46">
        <v>0</v>
      </c>
      <c r="R802" s="35"/>
    </row>
    <row r="803" spans="1:18" s="39" customFormat="1" x14ac:dyDescent="0.3">
      <c r="A803" s="35" t="s">
        <v>1770</v>
      </c>
      <c r="B803" s="36"/>
      <c r="C803" s="37">
        <v>43553</v>
      </c>
      <c r="D803" s="38" t="s">
        <v>1771</v>
      </c>
      <c r="E803" s="35" t="s">
        <v>1772</v>
      </c>
      <c r="F803" s="39" t="s">
        <v>1773</v>
      </c>
      <c r="G803" s="40" t="s">
        <v>1774</v>
      </c>
      <c r="H803" s="39">
        <v>1150</v>
      </c>
      <c r="I803" s="41">
        <v>0.5</v>
      </c>
      <c r="J803" s="41">
        <v>41530</v>
      </c>
      <c r="K803" s="41"/>
      <c r="L803" s="42"/>
      <c r="M803" s="42"/>
      <c r="N803" s="41">
        <v>0.5</v>
      </c>
      <c r="O803" s="53"/>
      <c r="P803" s="37"/>
      <c r="Q803" s="36"/>
    </row>
    <row r="804" spans="1:18" x14ac:dyDescent="0.3">
      <c r="N804" s="25">
        <f>SUM(N763:N803)</f>
        <v>17160.21</v>
      </c>
      <c r="O804" s="51">
        <v>71188</v>
      </c>
    </row>
    <row r="806" spans="1:18" s="45" customFormat="1" x14ac:dyDescent="0.3">
      <c r="A806" s="63">
        <v>241</v>
      </c>
      <c r="B806" s="21"/>
      <c r="C806" s="48">
        <v>43553</v>
      </c>
      <c r="D806" s="43" t="s">
        <v>1730</v>
      </c>
      <c r="E806" s="44" t="s">
        <v>1732</v>
      </c>
      <c r="F806" s="45" t="s">
        <v>1733</v>
      </c>
      <c r="G806" s="24" t="s">
        <v>1027</v>
      </c>
      <c r="H806" s="45">
        <v>3010</v>
      </c>
      <c r="I806" s="46">
        <v>1</v>
      </c>
      <c r="J806" s="46">
        <v>11030</v>
      </c>
      <c r="K806" s="46">
        <f>ROUND(J806/0.35,-1)</f>
        <v>31510</v>
      </c>
      <c r="L806" s="47">
        <v>5000</v>
      </c>
      <c r="M806" s="47">
        <v>20</v>
      </c>
      <c r="N806" s="46">
        <f>I806+M806</f>
        <v>21</v>
      </c>
      <c r="O806" s="51"/>
      <c r="P806" s="68"/>
      <c r="Q806" s="21"/>
    </row>
    <row r="807" spans="1:18" s="45" customFormat="1" x14ac:dyDescent="0.3">
      <c r="A807" s="63">
        <v>244</v>
      </c>
      <c r="B807" s="21"/>
      <c r="C807" s="48">
        <v>43556</v>
      </c>
      <c r="D807" s="43" t="s">
        <v>1798</v>
      </c>
      <c r="E807" s="44">
        <v>36.939</v>
      </c>
      <c r="F807" s="45" t="s">
        <v>1799</v>
      </c>
      <c r="G807" s="24" t="s">
        <v>1800</v>
      </c>
      <c r="H807" s="45">
        <v>3010</v>
      </c>
      <c r="I807" s="46">
        <v>1.5</v>
      </c>
      <c r="J807" s="46">
        <v>115520</v>
      </c>
      <c r="K807" s="46">
        <f t="shared" ref="K807" si="53">ROUND(J807/0.35,-1)</f>
        <v>330060</v>
      </c>
      <c r="L807" s="47">
        <v>100000</v>
      </c>
      <c r="M807" s="47">
        <v>400</v>
      </c>
      <c r="N807" s="46">
        <f t="shared" ref="N807" si="54">I807+M807</f>
        <v>401.5</v>
      </c>
      <c r="O807" s="51"/>
      <c r="P807" s="68"/>
      <c r="Q807" s="21"/>
    </row>
    <row r="808" spans="1:18" s="45" customFormat="1" x14ac:dyDescent="0.3">
      <c r="A808" s="63"/>
      <c r="B808" s="21"/>
      <c r="C808" s="48"/>
      <c r="D808" s="43" t="s">
        <v>1801</v>
      </c>
      <c r="E808" s="44">
        <v>8.7999999999999995E-2</v>
      </c>
      <c r="F808" s="45" t="s">
        <v>77</v>
      </c>
      <c r="G808" s="24" t="s">
        <v>77</v>
      </c>
      <c r="H808" s="45">
        <v>1190</v>
      </c>
      <c r="I808" s="46"/>
      <c r="J808" s="46"/>
      <c r="K808" s="46"/>
      <c r="L808" s="47"/>
      <c r="M808" s="47"/>
      <c r="N808" s="46"/>
      <c r="O808" s="51"/>
      <c r="P808" s="68"/>
      <c r="Q808" s="21"/>
    </row>
    <row r="809" spans="1:18" s="45" customFormat="1" x14ac:dyDescent="0.3">
      <c r="A809" s="63"/>
      <c r="B809" s="21"/>
      <c r="C809" s="48"/>
      <c r="D809" s="43" t="s">
        <v>1802</v>
      </c>
      <c r="E809" s="44">
        <v>4.7869999999999999</v>
      </c>
      <c r="F809" s="45" t="s">
        <v>77</v>
      </c>
      <c r="G809" s="24" t="s">
        <v>77</v>
      </c>
      <c r="I809" s="46"/>
      <c r="J809" s="46"/>
      <c r="K809" s="46"/>
      <c r="L809" s="47"/>
      <c r="M809" s="47"/>
      <c r="N809" s="46"/>
      <c r="O809" s="51"/>
      <c r="P809" s="68"/>
      <c r="Q809" s="21"/>
    </row>
    <row r="810" spans="1:18" s="45" customFormat="1" x14ac:dyDescent="0.3">
      <c r="A810" s="63">
        <v>245</v>
      </c>
      <c r="B810" s="21"/>
      <c r="C810" s="48">
        <v>43556</v>
      </c>
      <c r="D810" s="43" t="s">
        <v>1795</v>
      </c>
      <c r="E810" s="44">
        <v>30</v>
      </c>
      <c r="F810" s="45" t="s">
        <v>1796</v>
      </c>
      <c r="G810" s="24" t="s">
        <v>1797</v>
      </c>
      <c r="H810" s="45">
        <v>1040</v>
      </c>
      <c r="I810" s="46">
        <v>0.5</v>
      </c>
      <c r="J810" s="46">
        <v>89810</v>
      </c>
      <c r="K810" s="46">
        <f t="shared" ref="K810" si="55">ROUND(J810/0.35,-1)</f>
        <v>256600</v>
      </c>
      <c r="L810" s="47">
        <v>275000</v>
      </c>
      <c r="M810" s="47">
        <v>1100</v>
      </c>
      <c r="N810" s="46">
        <f t="shared" ref="N810" si="56">I810+M810</f>
        <v>1100.5</v>
      </c>
      <c r="O810" s="51"/>
      <c r="P810" s="68"/>
      <c r="Q810" s="21"/>
    </row>
    <row r="811" spans="1:18" x14ac:dyDescent="0.3">
      <c r="A811" s="63" t="s">
        <v>1775</v>
      </c>
      <c r="C811" s="48">
        <v>43557</v>
      </c>
      <c r="D811" s="22" t="s">
        <v>1788</v>
      </c>
      <c r="E811" s="44">
        <v>1.0289999999999999</v>
      </c>
      <c r="F811" s="23" t="s">
        <v>1789</v>
      </c>
      <c r="G811" s="24" t="s">
        <v>1790</v>
      </c>
      <c r="H811" s="23">
        <v>1090</v>
      </c>
      <c r="I811" s="25">
        <v>1</v>
      </c>
      <c r="J811" s="46">
        <v>8100</v>
      </c>
      <c r="K811" s="46">
        <f t="shared" ref="K811:K813" si="57">ROUND(J811/0.35,-1)</f>
        <v>23140</v>
      </c>
      <c r="N811" s="46">
        <f t="shared" ref="N811:N813" si="58">I811+M811</f>
        <v>1</v>
      </c>
    </row>
    <row r="812" spans="1:18" s="45" customFormat="1" x14ac:dyDescent="0.3">
      <c r="A812" s="63"/>
      <c r="B812" s="21"/>
      <c r="C812" s="48"/>
      <c r="D812" s="43" t="s">
        <v>1791</v>
      </c>
      <c r="E812" s="44">
        <v>0.12</v>
      </c>
      <c r="F812" s="45" t="s">
        <v>77</v>
      </c>
      <c r="G812" s="24" t="s">
        <v>77</v>
      </c>
      <c r="I812" s="46"/>
      <c r="J812" s="46"/>
      <c r="K812" s="46"/>
      <c r="L812" s="47"/>
      <c r="M812" s="47"/>
      <c r="N812" s="46"/>
      <c r="O812" s="51"/>
      <c r="P812" s="68"/>
      <c r="Q812" s="21"/>
    </row>
    <row r="813" spans="1:18" x14ac:dyDescent="0.3">
      <c r="A813" s="63">
        <v>246</v>
      </c>
      <c r="C813" s="48">
        <v>43553</v>
      </c>
      <c r="D813" s="22" t="s">
        <v>1792</v>
      </c>
      <c r="E813" s="44">
        <v>0.14610000000000001</v>
      </c>
      <c r="F813" s="23" t="s">
        <v>1793</v>
      </c>
      <c r="G813" s="24" t="s">
        <v>1794</v>
      </c>
      <c r="H813" s="23">
        <v>3010</v>
      </c>
      <c r="I813" s="25">
        <v>0.5</v>
      </c>
      <c r="J813" s="46">
        <v>16920</v>
      </c>
      <c r="K813" s="46">
        <f t="shared" si="57"/>
        <v>48340</v>
      </c>
      <c r="L813" s="47">
        <v>32000</v>
      </c>
      <c r="M813" s="47">
        <v>128</v>
      </c>
      <c r="N813" s="46">
        <f t="shared" si="58"/>
        <v>128.5</v>
      </c>
    </row>
    <row r="814" spans="1:18" x14ac:dyDescent="0.3">
      <c r="A814" s="63">
        <v>247</v>
      </c>
      <c r="C814" s="48">
        <v>43557</v>
      </c>
      <c r="D814" s="22" t="s">
        <v>1776</v>
      </c>
      <c r="E814" s="44">
        <v>0.89300000000000002</v>
      </c>
      <c r="F814" s="23" t="s">
        <v>1777</v>
      </c>
      <c r="G814" s="24" t="s">
        <v>1778</v>
      </c>
      <c r="H814" s="23">
        <v>1130</v>
      </c>
      <c r="I814" s="25">
        <v>0.5</v>
      </c>
      <c r="J814" s="46">
        <v>930</v>
      </c>
      <c r="K814" s="46">
        <f t="shared" ref="K814" si="59">ROUND(J814/0.35,-1)</f>
        <v>2660</v>
      </c>
      <c r="L814" s="47">
        <v>3000</v>
      </c>
      <c r="M814" s="47">
        <v>12</v>
      </c>
      <c r="N814" s="46">
        <f t="shared" ref="N814" si="60">I814+M814</f>
        <v>12.5</v>
      </c>
    </row>
    <row r="815" spans="1:18" x14ac:dyDescent="0.3">
      <c r="A815" s="63">
        <v>248</v>
      </c>
      <c r="C815" s="48">
        <v>43557</v>
      </c>
      <c r="D815" s="22" t="s">
        <v>1779</v>
      </c>
      <c r="E815" s="44">
        <v>10.129</v>
      </c>
      <c r="F815" s="23" t="s">
        <v>1777</v>
      </c>
      <c r="G815" s="24" t="s">
        <v>1780</v>
      </c>
      <c r="H815" s="23">
        <v>1130</v>
      </c>
      <c r="I815" s="25">
        <v>0.5</v>
      </c>
      <c r="J815" s="46">
        <v>12470</v>
      </c>
      <c r="K815" s="46">
        <f t="shared" ref="K815:K871" si="61">ROUND(J815/0.35,-1)</f>
        <v>35630</v>
      </c>
      <c r="L815" s="47">
        <v>84000</v>
      </c>
      <c r="M815" s="47">
        <v>339</v>
      </c>
      <c r="N815" s="46">
        <f t="shared" ref="N815:N871" si="62">I815+M815</f>
        <v>339.5</v>
      </c>
    </row>
    <row r="816" spans="1:18" x14ac:dyDescent="0.3">
      <c r="A816" s="63">
        <v>249</v>
      </c>
      <c r="C816" s="48">
        <v>43557</v>
      </c>
      <c r="D816" s="22" t="s">
        <v>1781</v>
      </c>
      <c r="E816" s="44">
        <v>0.23</v>
      </c>
      <c r="F816" s="23" t="s">
        <v>1782</v>
      </c>
      <c r="G816" s="24" t="s">
        <v>1783</v>
      </c>
      <c r="H816" s="23">
        <v>1150</v>
      </c>
      <c r="I816" s="25">
        <v>0.5</v>
      </c>
      <c r="J816" s="46">
        <v>7670</v>
      </c>
      <c r="K816" s="46">
        <f t="shared" si="61"/>
        <v>21910</v>
      </c>
      <c r="L816" s="47">
        <v>45000</v>
      </c>
      <c r="M816" s="47">
        <v>180</v>
      </c>
      <c r="N816" s="46">
        <f t="shared" si="62"/>
        <v>180.5</v>
      </c>
    </row>
    <row r="817" spans="1:17" x14ac:dyDescent="0.3">
      <c r="A817" s="63" t="s">
        <v>1784</v>
      </c>
      <c r="C817" s="48">
        <v>43557</v>
      </c>
      <c r="D817" s="22" t="s">
        <v>1781</v>
      </c>
      <c r="E817" s="44">
        <v>0.44700000000000001</v>
      </c>
      <c r="F817" s="45" t="s">
        <v>1782</v>
      </c>
      <c r="G817" s="45" t="s">
        <v>1782</v>
      </c>
      <c r="H817" s="23">
        <v>1150</v>
      </c>
      <c r="I817" s="25">
        <v>1</v>
      </c>
      <c r="J817" s="46">
        <v>10490</v>
      </c>
      <c r="K817" s="46">
        <f t="shared" si="61"/>
        <v>29970</v>
      </c>
      <c r="N817" s="46">
        <f t="shared" si="62"/>
        <v>1</v>
      </c>
    </row>
    <row r="818" spans="1:17" x14ac:dyDescent="0.3">
      <c r="D818" s="22" t="s">
        <v>1785</v>
      </c>
      <c r="E818" s="44">
        <v>0.52500000000000002</v>
      </c>
      <c r="F818" s="23" t="s">
        <v>77</v>
      </c>
      <c r="G818" s="24" t="s">
        <v>77</v>
      </c>
      <c r="K818" s="46">
        <f t="shared" si="61"/>
        <v>0</v>
      </c>
      <c r="N818" s="46">
        <f t="shared" si="62"/>
        <v>0</v>
      </c>
    </row>
    <row r="819" spans="1:17" x14ac:dyDescent="0.3">
      <c r="A819" s="63" t="s">
        <v>1786</v>
      </c>
      <c r="C819" s="48">
        <v>43557</v>
      </c>
      <c r="D819" s="22" t="s">
        <v>1781</v>
      </c>
      <c r="E819" s="44">
        <v>3.6999999999999998E-2</v>
      </c>
      <c r="F819" s="23" t="s">
        <v>1782</v>
      </c>
      <c r="G819" s="24" t="s">
        <v>1787</v>
      </c>
      <c r="H819" s="23">
        <v>1150</v>
      </c>
      <c r="I819" s="25">
        <v>0.5</v>
      </c>
      <c r="J819" s="46">
        <v>350</v>
      </c>
      <c r="K819" s="46">
        <f t="shared" si="61"/>
        <v>1000</v>
      </c>
      <c r="N819" s="46">
        <f t="shared" si="62"/>
        <v>0.5</v>
      </c>
    </row>
    <row r="820" spans="1:17" x14ac:dyDescent="0.3">
      <c r="A820" s="63">
        <v>251</v>
      </c>
      <c r="C820" s="48">
        <v>43558</v>
      </c>
      <c r="D820" s="22" t="s">
        <v>1803</v>
      </c>
      <c r="E820" s="44">
        <v>173.232</v>
      </c>
      <c r="F820" s="23" t="s">
        <v>1804</v>
      </c>
      <c r="G820" s="24" t="s">
        <v>1805</v>
      </c>
      <c r="H820" s="23">
        <v>1100</v>
      </c>
      <c r="I820" s="25">
        <v>0.5</v>
      </c>
      <c r="J820" s="46">
        <v>221470</v>
      </c>
      <c r="K820" s="46">
        <f t="shared" si="61"/>
        <v>632770</v>
      </c>
      <c r="L820" s="47">
        <v>300000</v>
      </c>
      <c r="M820" s="47">
        <v>1200</v>
      </c>
      <c r="N820" s="46">
        <f t="shared" si="62"/>
        <v>1200.5</v>
      </c>
    </row>
    <row r="821" spans="1:17" x14ac:dyDescent="0.3">
      <c r="A821" s="63" t="s">
        <v>1806</v>
      </c>
      <c r="C821" s="48">
        <v>43558</v>
      </c>
      <c r="D821" s="22" t="s">
        <v>1809</v>
      </c>
      <c r="E821" s="44">
        <v>23.158999999999999</v>
      </c>
      <c r="F821" s="23" t="s">
        <v>1807</v>
      </c>
      <c r="G821" s="24" t="s">
        <v>1808</v>
      </c>
      <c r="H821" s="23">
        <v>1200</v>
      </c>
      <c r="I821" s="25">
        <v>0.5</v>
      </c>
      <c r="J821" s="46">
        <v>13610</v>
      </c>
      <c r="K821" s="46">
        <f t="shared" si="61"/>
        <v>38890</v>
      </c>
      <c r="N821" s="46">
        <f t="shared" si="62"/>
        <v>0.5</v>
      </c>
    </row>
    <row r="822" spans="1:17" x14ac:dyDescent="0.3">
      <c r="A822" s="63">
        <v>250</v>
      </c>
      <c r="C822" s="48">
        <v>43558</v>
      </c>
      <c r="D822" s="22" t="s">
        <v>1810</v>
      </c>
      <c r="E822" s="44">
        <v>26.890999999999998</v>
      </c>
      <c r="F822" s="23" t="s">
        <v>1811</v>
      </c>
      <c r="G822" s="24" t="s">
        <v>1812</v>
      </c>
      <c r="H822" s="23">
        <v>1020</v>
      </c>
      <c r="I822" s="25">
        <v>0.5</v>
      </c>
      <c r="J822" s="46">
        <v>65840</v>
      </c>
      <c r="K822" s="46">
        <f t="shared" si="61"/>
        <v>188110</v>
      </c>
      <c r="L822" s="47">
        <v>235000</v>
      </c>
      <c r="M822" s="47">
        <v>940</v>
      </c>
      <c r="N822" s="46">
        <f t="shared" si="62"/>
        <v>940.5</v>
      </c>
    </row>
    <row r="823" spans="1:17" x14ac:dyDescent="0.3">
      <c r="A823" s="63">
        <v>252</v>
      </c>
      <c r="C823" s="48">
        <v>43558</v>
      </c>
      <c r="D823" s="22" t="s">
        <v>1813</v>
      </c>
      <c r="E823" s="44" t="s">
        <v>229</v>
      </c>
      <c r="F823" s="23" t="s">
        <v>1814</v>
      </c>
      <c r="G823" s="24" t="s">
        <v>1815</v>
      </c>
      <c r="H823" s="23">
        <v>3010</v>
      </c>
      <c r="I823" s="25">
        <v>0.5</v>
      </c>
      <c r="J823" s="46">
        <v>26450</v>
      </c>
      <c r="K823" s="46">
        <f t="shared" si="61"/>
        <v>75570</v>
      </c>
      <c r="L823" s="47">
        <v>91900</v>
      </c>
      <c r="M823" s="47">
        <v>367.6</v>
      </c>
      <c r="N823" s="46">
        <f t="shared" si="62"/>
        <v>368.1</v>
      </c>
    </row>
    <row r="824" spans="1:17" x14ac:dyDescent="0.3">
      <c r="A824" s="63">
        <v>253</v>
      </c>
      <c r="C824" s="48">
        <v>43558</v>
      </c>
      <c r="D824" s="22" t="s">
        <v>956</v>
      </c>
      <c r="E824" s="44">
        <v>8.3999999999999995E-3</v>
      </c>
      <c r="F824" s="23" t="s">
        <v>1816</v>
      </c>
      <c r="G824" s="24" t="s">
        <v>1817</v>
      </c>
      <c r="H824" s="23">
        <v>1070</v>
      </c>
      <c r="I824" s="25">
        <v>1</v>
      </c>
      <c r="J824" s="46">
        <v>24670</v>
      </c>
      <c r="K824" s="46">
        <f t="shared" si="61"/>
        <v>70490</v>
      </c>
      <c r="L824" s="47">
        <v>60100</v>
      </c>
      <c r="M824" s="47">
        <v>240.4</v>
      </c>
      <c r="N824" s="46">
        <f t="shared" si="62"/>
        <v>241.4</v>
      </c>
    </row>
    <row r="825" spans="1:17" x14ac:dyDescent="0.3">
      <c r="D825" s="22" t="s">
        <v>955</v>
      </c>
      <c r="E825" s="44">
        <v>0.31</v>
      </c>
      <c r="F825" s="23" t="s">
        <v>77</v>
      </c>
      <c r="G825" s="24" t="s">
        <v>77</v>
      </c>
      <c r="K825" s="46">
        <f t="shared" si="61"/>
        <v>0</v>
      </c>
      <c r="N825" s="46">
        <f t="shared" si="62"/>
        <v>0</v>
      </c>
    </row>
    <row r="826" spans="1:17" x14ac:dyDescent="0.3">
      <c r="A826" s="63">
        <v>254</v>
      </c>
      <c r="C826" s="48">
        <v>43558</v>
      </c>
      <c r="D826" s="22" t="s">
        <v>1818</v>
      </c>
      <c r="E826" s="44">
        <v>36.905000000000001</v>
      </c>
      <c r="F826" s="23" t="s">
        <v>1819</v>
      </c>
      <c r="G826" s="24" t="s">
        <v>1820</v>
      </c>
      <c r="H826" s="23">
        <v>1200</v>
      </c>
      <c r="I826" s="25">
        <v>0.5</v>
      </c>
      <c r="J826" s="46">
        <v>42950</v>
      </c>
      <c r="K826" s="46">
        <f t="shared" si="61"/>
        <v>122710</v>
      </c>
      <c r="L826" s="47">
        <v>60000</v>
      </c>
      <c r="M826" s="47">
        <v>240</v>
      </c>
      <c r="N826" s="46">
        <f t="shared" si="62"/>
        <v>240.5</v>
      </c>
    </row>
    <row r="827" spans="1:17" s="39" customFormat="1" x14ac:dyDescent="0.3">
      <c r="A827" s="35" t="s">
        <v>1826</v>
      </c>
      <c r="B827" s="36"/>
      <c r="C827" s="37">
        <v>43558</v>
      </c>
      <c r="D827" s="38" t="s">
        <v>1827</v>
      </c>
      <c r="E827" s="35">
        <v>0.1699</v>
      </c>
      <c r="F827" s="39" t="s">
        <v>1728</v>
      </c>
      <c r="G827" s="40" t="s">
        <v>1828</v>
      </c>
      <c r="H827" s="39">
        <v>2050</v>
      </c>
      <c r="I827" s="41">
        <v>0.5</v>
      </c>
      <c r="J827" s="41">
        <v>33470</v>
      </c>
      <c r="K827" s="41">
        <f t="shared" si="61"/>
        <v>95630</v>
      </c>
      <c r="L827" s="42"/>
      <c r="M827" s="42"/>
      <c r="N827" s="41">
        <f t="shared" si="62"/>
        <v>0.5</v>
      </c>
      <c r="O827" s="53"/>
      <c r="P827" s="37"/>
      <c r="Q827" s="36"/>
    </row>
    <row r="828" spans="1:17" x14ac:dyDescent="0.3">
      <c r="K828" s="46"/>
      <c r="N828" s="46">
        <f>SUM(N806:N827)</f>
        <v>5178.5</v>
      </c>
      <c r="O828" s="51">
        <v>71219</v>
      </c>
    </row>
    <row r="829" spans="1:17" x14ac:dyDescent="0.3">
      <c r="K829" s="46"/>
      <c r="N829" s="46"/>
    </row>
    <row r="830" spans="1:17" x14ac:dyDescent="0.3">
      <c r="A830" s="63" t="s">
        <v>1821</v>
      </c>
      <c r="C830" s="48">
        <v>43558</v>
      </c>
      <c r="D830" s="43" t="s">
        <v>1822</v>
      </c>
      <c r="E830" s="44">
        <v>0.26500000000000001</v>
      </c>
      <c r="F830" s="45" t="s">
        <v>1669</v>
      </c>
      <c r="G830" s="24" t="s">
        <v>1825</v>
      </c>
      <c r="H830" s="45">
        <v>1190</v>
      </c>
      <c r="I830" s="46">
        <v>1.5</v>
      </c>
      <c r="J830" s="46">
        <v>34040</v>
      </c>
      <c r="K830" s="46">
        <f t="shared" ref="K830:K832" si="63">ROUND(J830/0.35,-1)</f>
        <v>97260</v>
      </c>
      <c r="N830" s="46">
        <f t="shared" ref="N830:N832" si="64">I830+M830</f>
        <v>1.5</v>
      </c>
    </row>
    <row r="831" spans="1:17" x14ac:dyDescent="0.3">
      <c r="D831" s="43" t="s">
        <v>1823</v>
      </c>
      <c r="E831" s="44">
        <v>0.15</v>
      </c>
      <c r="F831" s="45" t="s">
        <v>77</v>
      </c>
      <c r="G831" s="24" t="s">
        <v>77</v>
      </c>
      <c r="H831" s="45"/>
      <c r="I831" s="46"/>
      <c r="K831" s="46">
        <f t="shared" si="63"/>
        <v>0</v>
      </c>
      <c r="N831" s="46">
        <f t="shared" si="64"/>
        <v>0</v>
      </c>
    </row>
    <row r="832" spans="1:17" x14ac:dyDescent="0.3">
      <c r="D832" s="43" t="s">
        <v>1824</v>
      </c>
      <c r="E832" s="44">
        <v>0.15</v>
      </c>
      <c r="F832" s="45" t="s">
        <v>77</v>
      </c>
      <c r="G832" s="24" t="s">
        <v>77</v>
      </c>
      <c r="H832" s="45"/>
      <c r="I832" s="46"/>
      <c r="K832" s="46">
        <f t="shared" si="63"/>
        <v>0</v>
      </c>
      <c r="N832" s="46">
        <f t="shared" si="64"/>
        <v>0</v>
      </c>
    </row>
    <row r="833" spans="1:17" x14ac:dyDescent="0.3">
      <c r="A833" s="63" t="s">
        <v>1829</v>
      </c>
      <c r="C833" s="48">
        <v>43558</v>
      </c>
      <c r="D833" s="43" t="s">
        <v>1830</v>
      </c>
      <c r="E833" s="44">
        <v>0.437</v>
      </c>
      <c r="F833" s="45" t="s">
        <v>1831</v>
      </c>
      <c r="G833" s="24" t="s">
        <v>1832</v>
      </c>
      <c r="H833" s="45">
        <v>3010</v>
      </c>
      <c r="I833" s="46">
        <v>0.5</v>
      </c>
      <c r="J833" s="46">
        <v>24850</v>
      </c>
      <c r="K833" s="46">
        <f t="shared" ref="K833" si="65">ROUND(J833/0.35,-1)</f>
        <v>71000</v>
      </c>
      <c r="N833" s="46">
        <f t="shared" ref="N833" si="66">I833+M833</f>
        <v>0.5</v>
      </c>
    </row>
    <row r="834" spans="1:17" x14ac:dyDescent="0.3">
      <c r="A834" s="63" t="s">
        <v>1389</v>
      </c>
      <c r="C834" s="48">
        <v>43532</v>
      </c>
      <c r="D834" s="43" t="s">
        <v>1390</v>
      </c>
      <c r="E834" s="44">
        <v>39.75</v>
      </c>
      <c r="F834" s="45" t="s">
        <v>1391</v>
      </c>
      <c r="G834" s="24" t="s">
        <v>1392</v>
      </c>
      <c r="H834" s="45">
        <v>1190</v>
      </c>
      <c r="I834" s="46">
        <v>0.5</v>
      </c>
      <c r="J834" s="46">
        <v>86660</v>
      </c>
      <c r="K834" s="46">
        <v>247600</v>
      </c>
      <c r="N834" s="46">
        <v>0.5</v>
      </c>
    </row>
    <row r="835" spans="1:17" x14ac:dyDescent="0.3">
      <c r="A835" s="63" t="s">
        <v>1833</v>
      </c>
      <c r="C835" s="48">
        <v>43560</v>
      </c>
      <c r="D835" s="22" t="s">
        <v>1834</v>
      </c>
      <c r="E835" s="44">
        <v>77.350999999999999</v>
      </c>
      <c r="F835" s="23" t="s">
        <v>1840</v>
      </c>
      <c r="G835" s="24" t="s">
        <v>1841</v>
      </c>
      <c r="H835" s="23">
        <v>1170</v>
      </c>
      <c r="I835" s="25">
        <v>3</v>
      </c>
      <c r="J835" s="46">
        <v>284220</v>
      </c>
      <c r="K835" s="46">
        <f t="shared" si="61"/>
        <v>812060</v>
      </c>
      <c r="N835" s="46">
        <f t="shared" si="62"/>
        <v>3</v>
      </c>
    </row>
    <row r="836" spans="1:17" x14ac:dyDescent="0.3">
      <c r="D836" s="43" t="s">
        <v>1835</v>
      </c>
      <c r="E836" s="44">
        <v>25.689</v>
      </c>
      <c r="F836" s="45" t="s">
        <v>77</v>
      </c>
      <c r="G836" s="24" t="s">
        <v>77</v>
      </c>
      <c r="K836" s="46">
        <f t="shared" si="61"/>
        <v>0</v>
      </c>
      <c r="N836" s="46">
        <f t="shared" si="62"/>
        <v>0</v>
      </c>
    </row>
    <row r="837" spans="1:17" x14ac:dyDescent="0.3">
      <c r="D837" s="43" t="s">
        <v>1836</v>
      </c>
      <c r="E837" s="44">
        <v>53.408999999999999</v>
      </c>
      <c r="F837" s="45" t="s">
        <v>77</v>
      </c>
      <c r="G837" s="24" t="s">
        <v>77</v>
      </c>
      <c r="K837" s="46">
        <f t="shared" si="61"/>
        <v>0</v>
      </c>
      <c r="N837" s="46">
        <f t="shared" si="62"/>
        <v>0</v>
      </c>
    </row>
    <row r="838" spans="1:17" x14ac:dyDescent="0.3">
      <c r="D838" s="22" t="s">
        <v>1837</v>
      </c>
      <c r="E838" s="44">
        <v>0.74199999999999999</v>
      </c>
      <c r="F838" s="45" t="s">
        <v>77</v>
      </c>
      <c r="G838" s="24" t="s">
        <v>77</v>
      </c>
      <c r="K838" s="46">
        <f t="shared" si="61"/>
        <v>0</v>
      </c>
      <c r="N838" s="46">
        <f t="shared" si="62"/>
        <v>0</v>
      </c>
    </row>
    <row r="839" spans="1:17" x14ac:dyDescent="0.3">
      <c r="D839" s="22" t="s">
        <v>1838</v>
      </c>
      <c r="E839" s="44">
        <v>28.847000000000001</v>
      </c>
      <c r="F839" s="45" t="s">
        <v>77</v>
      </c>
      <c r="G839" s="24" t="s">
        <v>77</v>
      </c>
      <c r="K839" s="46">
        <f t="shared" si="61"/>
        <v>0</v>
      </c>
      <c r="N839" s="46">
        <f t="shared" si="62"/>
        <v>0</v>
      </c>
    </row>
    <row r="840" spans="1:17" s="39" customFormat="1" x14ac:dyDescent="0.3">
      <c r="A840" s="35"/>
      <c r="B840" s="36"/>
      <c r="C840" s="37"/>
      <c r="D840" s="38" t="s">
        <v>1839</v>
      </c>
      <c r="E840" s="35">
        <v>1.1679999999999999</v>
      </c>
      <c r="F840" s="39" t="s">
        <v>77</v>
      </c>
      <c r="G840" s="40" t="s">
        <v>77</v>
      </c>
      <c r="I840" s="41"/>
      <c r="J840" s="41"/>
      <c r="K840" s="41">
        <f t="shared" si="61"/>
        <v>0</v>
      </c>
      <c r="L840" s="42"/>
      <c r="M840" s="42"/>
      <c r="N840" s="41">
        <f t="shared" si="62"/>
        <v>0</v>
      </c>
      <c r="O840" s="53"/>
      <c r="P840" s="37"/>
      <c r="Q840" s="36"/>
    </row>
    <row r="841" spans="1:17" x14ac:dyDescent="0.3">
      <c r="K841" s="46"/>
      <c r="N841" s="46">
        <f>SUM(N830:N840)</f>
        <v>5.5</v>
      </c>
      <c r="O841" s="51">
        <v>71256</v>
      </c>
    </row>
    <row r="842" spans="1:17" s="45" customFormat="1" x14ac:dyDescent="0.3">
      <c r="A842" s="63"/>
      <c r="B842" s="21"/>
      <c r="C842" s="48"/>
      <c r="D842" s="43"/>
      <c r="E842" s="44"/>
      <c r="G842" s="24"/>
      <c r="I842" s="46"/>
      <c r="J842" s="46"/>
      <c r="K842" s="46"/>
      <c r="L842" s="47"/>
      <c r="M842" s="47"/>
      <c r="N842" s="46"/>
      <c r="O842" s="51"/>
      <c r="P842" s="68"/>
      <c r="Q842" s="21"/>
    </row>
    <row r="843" spans="1:17" x14ac:dyDescent="0.3">
      <c r="A843" s="63">
        <v>256</v>
      </c>
      <c r="B843" s="21" t="s">
        <v>403</v>
      </c>
      <c r="C843" s="48">
        <v>43563</v>
      </c>
      <c r="D843" s="22" t="s">
        <v>1842</v>
      </c>
      <c r="E843" s="44">
        <v>0.17560000000000001</v>
      </c>
      <c r="F843" s="23" t="s">
        <v>1843</v>
      </c>
      <c r="G843" s="24" t="s">
        <v>324</v>
      </c>
      <c r="H843" s="23">
        <v>3010</v>
      </c>
      <c r="I843" s="25">
        <v>0.5</v>
      </c>
      <c r="J843" s="46">
        <v>16080</v>
      </c>
      <c r="K843" s="46">
        <f t="shared" si="61"/>
        <v>45940</v>
      </c>
      <c r="L843" s="47">
        <v>7005.02</v>
      </c>
      <c r="M843" s="47">
        <v>28.02</v>
      </c>
      <c r="N843" s="46">
        <f t="shared" si="62"/>
        <v>28.52</v>
      </c>
    </row>
    <row r="844" spans="1:17" x14ac:dyDescent="0.3">
      <c r="A844" s="63">
        <v>257</v>
      </c>
      <c r="C844" s="48">
        <v>43563</v>
      </c>
      <c r="D844" s="22" t="s">
        <v>1844</v>
      </c>
      <c r="E844" s="44" t="s">
        <v>1845</v>
      </c>
      <c r="F844" s="23" t="s">
        <v>1846</v>
      </c>
      <c r="G844" s="24" t="s">
        <v>1847</v>
      </c>
      <c r="H844" s="23">
        <v>1070</v>
      </c>
      <c r="I844" s="25">
        <v>0.5</v>
      </c>
      <c r="J844" s="46">
        <v>7670</v>
      </c>
      <c r="K844" s="46">
        <f t="shared" si="61"/>
        <v>21910</v>
      </c>
      <c r="L844" s="47">
        <v>17500</v>
      </c>
      <c r="M844" s="47">
        <v>70</v>
      </c>
      <c r="N844" s="46">
        <f t="shared" si="62"/>
        <v>70.5</v>
      </c>
    </row>
    <row r="845" spans="1:17" x14ac:dyDescent="0.3">
      <c r="A845" s="63">
        <v>255</v>
      </c>
      <c r="B845" s="21" t="s">
        <v>403</v>
      </c>
      <c r="C845" s="48">
        <v>43563</v>
      </c>
      <c r="D845" s="22" t="s">
        <v>1848</v>
      </c>
      <c r="E845" s="44" t="s">
        <v>1849</v>
      </c>
      <c r="F845" s="23" t="s">
        <v>1850</v>
      </c>
      <c r="G845" s="24" t="s">
        <v>1851</v>
      </c>
      <c r="H845" s="23">
        <v>3010</v>
      </c>
      <c r="I845" s="25">
        <v>0.5</v>
      </c>
      <c r="J845" s="46">
        <v>11690</v>
      </c>
      <c r="K845" s="46">
        <f t="shared" si="61"/>
        <v>33400</v>
      </c>
      <c r="L845" s="47">
        <v>3916.07</v>
      </c>
      <c r="M845" s="47">
        <v>15.67</v>
      </c>
      <c r="N845" s="46">
        <f t="shared" si="62"/>
        <v>16.170000000000002</v>
      </c>
    </row>
    <row r="846" spans="1:17" x14ac:dyDescent="0.3">
      <c r="A846" s="63" t="s">
        <v>1852</v>
      </c>
      <c r="C846" s="48">
        <v>43563</v>
      </c>
      <c r="D846" s="22" t="s">
        <v>1853</v>
      </c>
      <c r="E846" s="44">
        <v>0.68899999999999995</v>
      </c>
      <c r="F846" s="23" t="s">
        <v>1854</v>
      </c>
      <c r="G846" s="24" t="s">
        <v>1855</v>
      </c>
      <c r="H846" s="23">
        <v>2030</v>
      </c>
      <c r="I846" s="25">
        <v>0.5</v>
      </c>
      <c r="J846" s="46">
        <v>18680</v>
      </c>
      <c r="K846" s="46">
        <f t="shared" si="61"/>
        <v>53370</v>
      </c>
      <c r="N846" s="46">
        <f t="shared" si="62"/>
        <v>0.5</v>
      </c>
    </row>
    <row r="847" spans="1:17" x14ac:dyDescent="0.3">
      <c r="A847" s="63">
        <v>258</v>
      </c>
      <c r="C847" s="48">
        <v>43563</v>
      </c>
      <c r="D847" s="43" t="s">
        <v>1853</v>
      </c>
      <c r="E847" s="44">
        <v>0.68899999999999995</v>
      </c>
      <c r="F847" s="24" t="s">
        <v>1855</v>
      </c>
      <c r="G847" s="24" t="s">
        <v>1856</v>
      </c>
      <c r="H847" s="45">
        <v>2030</v>
      </c>
      <c r="I847" s="46">
        <v>0.5</v>
      </c>
      <c r="J847" s="46">
        <v>18680</v>
      </c>
      <c r="K847" s="46">
        <f t="shared" si="61"/>
        <v>53370</v>
      </c>
      <c r="L847" s="47">
        <v>37000</v>
      </c>
      <c r="M847" s="47">
        <v>148</v>
      </c>
      <c r="N847" s="46">
        <f t="shared" si="62"/>
        <v>148.5</v>
      </c>
    </row>
    <row r="848" spans="1:17" x14ac:dyDescent="0.3">
      <c r="A848" s="63" t="s">
        <v>1857</v>
      </c>
      <c r="C848" s="48">
        <v>43563</v>
      </c>
      <c r="D848" s="22" t="s">
        <v>1484</v>
      </c>
      <c r="E848" s="44">
        <v>3</v>
      </c>
      <c r="F848" s="23" t="s">
        <v>1858</v>
      </c>
      <c r="G848" s="24" t="s">
        <v>1859</v>
      </c>
      <c r="H848" s="23">
        <v>1150</v>
      </c>
      <c r="I848" s="25">
        <v>0.5</v>
      </c>
      <c r="J848" s="46">
        <v>37300</v>
      </c>
      <c r="K848" s="46">
        <f t="shared" si="61"/>
        <v>106570</v>
      </c>
      <c r="N848" s="46">
        <f t="shared" si="62"/>
        <v>0.5</v>
      </c>
    </row>
    <row r="849" spans="1:17" x14ac:dyDescent="0.3">
      <c r="A849" s="63" t="s">
        <v>1860</v>
      </c>
      <c r="C849" s="48">
        <v>43563</v>
      </c>
      <c r="D849" s="22" t="s">
        <v>1861</v>
      </c>
      <c r="E849" s="44" t="s">
        <v>1862</v>
      </c>
      <c r="F849" s="23" t="s">
        <v>1863</v>
      </c>
      <c r="G849" s="24" t="s">
        <v>1864</v>
      </c>
      <c r="H849" s="23">
        <v>3010</v>
      </c>
      <c r="I849" s="25">
        <v>0.5</v>
      </c>
      <c r="J849" s="46">
        <v>5050</v>
      </c>
      <c r="K849" s="46">
        <f t="shared" si="61"/>
        <v>14430</v>
      </c>
      <c r="N849" s="46">
        <f t="shared" si="62"/>
        <v>0.5</v>
      </c>
    </row>
    <row r="850" spans="1:17" x14ac:dyDescent="0.3">
      <c r="A850" s="63" t="s">
        <v>1865</v>
      </c>
      <c r="C850" s="48">
        <v>43563</v>
      </c>
      <c r="D850" s="22" t="s">
        <v>1866</v>
      </c>
      <c r="E850" s="44" t="s">
        <v>1867</v>
      </c>
      <c r="F850" s="23" t="s">
        <v>1868</v>
      </c>
      <c r="G850" s="24" t="s">
        <v>1869</v>
      </c>
      <c r="H850" s="23">
        <v>1190</v>
      </c>
      <c r="I850" s="25">
        <v>0.5</v>
      </c>
      <c r="J850" s="46">
        <v>16530</v>
      </c>
      <c r="K850" s="46">
        <f t="shared" si="61"/>
        <v>47230</v>
      </c>
      <c r="N850" s="46">
        <f t="shared" si="62"/>
        <v>0.5</v>
      </c>
    </row>
    <row r="851" spans="1:17" x14ac:dyDescent="0.3">
      <c r="A851" s="63" t="s">
        <v>1870</v>
      </c>
      <c r="C851" s="48">
        <v>43564</v>
      </c>
      <c r="D851" s="22" t="s">
        <v>1871</v>
      </c>
      <c r="E851" s="44">
        <v>0.34</v>
      </c>
      <c r="F851" s="23" t="s">
        <v>1872</v>
      </c>
      <c r="G851" s="24" t="s">
        <v>1873</v>
      </c>
      <c r="H851" s="23">
        <v>2050</v>
      </c>
      <c r="I851" s="25">
        <v>0.5</v>
      </c>
      <c r="J851" s="46">
        <v>36950</v>
      </c>
      <c r="K851" s="46">
        <f t="shared" si="61"/>
        <v>105570</v>
      </c>
      <c r="N851" s="46">
        <f t="shared" si="62"/>
        <v>0.5</v>
      </c>
    </row>
    <row r="852" spans="1:17" x14ac:dyDescent="0.3">
      <c r="A852" s="63" t="s">
        <v>1874</v>
      </c>
      <c r="C852" s="48">
        <v>43564</v>
      </c>
      <c r="D852" s="22" t="s">
        <v>1875</v>
      </c>
      <c r="E852" s="44">
        <v>1.83</v>
      </c>
      <c r="F852" s="23" t="s">
        <v>1876</v>
      </c>
      <c r="G852" s="24" t="s">
        <v>1877</v>
      </c>
      <c r="H852" s="23">
        <v>1070</v>
      </c>
      <c r="I852" s="25">
        <v>0.5</v>
      </c>
      <c r="J852" s="46">
        <v>34370</v>
      </c>
      <c r="K852" s="46">
        <f t="shared" si="61"/>
        <v>98200</v>
      </c>
      <c r="N852" s="46">
        <f t="shared" si="62"/>
        <v>0.5</v>
      </c>
    </row>
    <row r="853" spans="1:17" ht="26" x14ac:dyDescent="0.3">
      <c r="A853" s="63">
        <v>259</v>
      </c>
      <c r="C853" s="48">
        <v>43564</v>
      </c>
      <c r="D853" s="22" t="s">
        <v>1878</v>
      </c>
      <c r="E853" s="44">
        <v>0.23269999999999999</v>
      </c>
      <c r="F853" s="23" t="s">
        <v>1879</v>
      </c>
      <c r="G853" s="24" t="s">
        <v>1880</v>
      </c>
      <c r="H853" s="23">
        <v>1060</v>
      </c>
      <c r="I853" s="25">
        <v>0.5</v>
      </c>
      <c r="J853" s="46">
        <v>1410</v>
      </c>
      <c r="K853" s="46">
        <f t="shared" si="61"/>
        <v>4030</v>
      </c>
      <c r="L853" s="47">
        <v>4030</v>
      </c>
      <c r="M853" s="47" t="s">
        <v>2013</v>
      </c>
      <c r="N853" s="46">
        <v>0.5</v>
      </c>
      <c r="O853" s="51" t="s">
        <v>2122</v>
      </c>
    </row>
    <row r="854" spans="1:17" x14ac:dyDescent="0.3">
      <c r="A854" s="63" t="s">
        <v>1881</v>
      </c>
      <c r="C854" s="48">
        <v>43564</v>
      </c>
      <c r="D854" s="22" t="s">
        <v>1882</v>
      </c>
      <c r="E854" s="44">
        <v>3.2589999999999999</v>
      </c>
      <c r="F854" s="23" t="s">
        <v>1883</v>
      </c>
      <c r="G854" s="24" t="s">
        <v>1884</v>
      </c>
      <c r="H854" s="23">
        <v>1100</v>
      </c>
      <c r="I854" s="25">
        <v>0.5</v>
      </c>
      <c r="J854" s="46">
        <v>0</v>
      </c>
      <c r="K854" s="46">
        <f t="shared" si="61"/>
        <v>0</v>
      </c>
      <c r="N854" s="46">
        <f t="shared" si="62"/>
        <v>0.5</v>
      </c>
    </row>
    <row r="855" spans="1:17" x14ac:dyDescent="0.3">
      <c r="A855" s="63" t="s">
        <v>1885</v>
      </c>
      <c r="C855" s="48">
        <v>43564</v>
      </c>
      <c r="D855" s="22" t="s">
        <v>1886</v>
      </c>
      <c r="E855" s="44">
        <v>13.882</v>
      </c>
      <c r="F855" s="23" t="s">
        <v>1876</v>
      </c>
      <c r="G855" s="24" t="s">
        <v>1877</v>
      </c>
      <c r="H855" s="23">
        <v>1070</v>
      </c>
      <c r="I855" s="25">
        <v>0.5</v>
      </c>
      <c r="J855" s="46">
        <v>25200</v>
      </c>
      <c r="K855" s="46">
        <f t="shared" si="61"/>
        <v>72000</v>
      </c>
      <c r="N855" s="46">
        <f t="shared" si="62"/>
        <v>0.5</v>
      </c>
    </row>
    <row r="856" spans="1:17" x14ac:dyDescent="0.3">
      <c r="A856" s="63" t="s">
        <v>1887</v>
      </c>
      <c r="C856" s="48">
        <v>43564</v>
      </c>
      <c r="D856" s="22" t="s">
        <v>1888</v>
      </c>
      <c r="E856" s="44">
        <v>0.33429999999999999</v>
      </c>
      <c r="F856" s="23" t="s">
        <v>1890</v>
      </c>
      <c r="G856" s="24" t="s">
        <v>1891</v>
      </c>
      <c r="H856" s="23">
        <v>3010</v>
      </c>
      <c r="I856" s="25">
        <v>1</v>
      </c>
      <c r="J856" s="46">
        <v>38540</v>
      </c>
      <c r="K856" s="46">
        <f t="shared" si="61"/>
        <v>110110</v>
      </c>
      <c r="N856" s="46">
        <f t="shared" si="62"/>
        <v>1</v>
      </c>
    </row>
    <row r="857" spans="1:17" x14ac:dyDescent="0.3">
      <c r="D857" s="22" t="s">
        <v>1889</v>
      </c>
      <c r="E857" s="44">
        <v>0.33429999999999999</v>
      </c>
      <c r="F857" s="23" t="s">
        <v>77</v>
      </c>
      <c r="G857" s="24" t="s">
        <v>77</v>
      </c>
      <c r="K857" s="46">
        <f t="shared" si="61"/>
        <v>0</v>
      </c>
      <c r="N857" s="46">
        <f t="shared" si="62"/>
        <v>0</v>
      </c>
    </row>
    <row r="858" spans="1:17" x14ac:dyDescent="0.3">
      <c r="A858" s="63" t="s">
        <v>1892</v>
      </c>
      <c r="C858" s="48">
        <v>43564</v>
      </c>
      <c r="D858" s="22" t="s">
        <v>1893</v>
      </c>
      <c r="E858" s="44">
        <v>62.101999999999997</v>
      </c>
      <c r="F858" s="23" t="s">
        <v>1894</v>
      </c>
      <c r="G858" s="24" t="s">
        <v>1895</v>
      </c>
      <c r="H858" s="23">
        <v>1050</v>
      </c>
      <c r="I858" s="25">
        <v>0.5</v>
      </c>
      <c r="J858" s="46">
        <v>112660</v>
      </c>
      <c r="K858" s="46">
        <f t="shared" si="61"/>
        <v>321890</v>
      </c>
      <c r="N858" s="46">
        <f t="shared" si="62"/>
        <v>0.5</v>
      </c>
    </row>
    <row r="859" spans="1:17" x14ac:dyDescent="0.3">
      <c r="A859" s="63" t="s">
        <v>1896</v>
      </c>
      <c r="C859" s="48">
        <v>43564</v>
      </c>
      <c r="D859" s="22" t="s">
        <v>1897</v>
      </c>
      <c r="E859" s="44" t="s">
        <v>553</v>
      </c>
      <c r="F859" s="23" t="s">
        <v>1898</v>
      </c>
      <c r="G859" s="24" t="s">
        <v>1899</v>
      </c>
      <c r="H859" s="23">
        <v>3010</v>
      </c>
      <c r="I859" s="25">
        <v>0.5</v>
      </c>
      <c r="J859" s="46">
        <v>38500</v>
      </c>
      <c r="K859" s="46">
        <f t="shared" si="61"/>
        <v>110000</v>
      </c>
      <c r="N859" s="46">
        <f t="shared" si="62"/>
        <v>0.5</v>
      </c>
    </row>
    <row r="860" spans="1:17" s="39" customFormat="1" x14ac:dyDescent="0.3">
      <c r="A860" s="35">
        <v>260</v>
      </c>
      <c r="B860" s="36"/>
      <c r="C860" s="37">
        <v>43564</v>
      </c>
      <c r="D860" s="38" t="s">
        <v>1897</v>
      </c>
      <c r="E860" s="35" t="s">
        <v>553</v>
      </c>
      <c r="F860" s="40" t="s">
        <v>1899</v>
      </c>
      <c r="G860" s="40" t="s">
        <v>1900</v>
      </c>
      <c r="H860" s="39">
        <v>3010</v>
      </c>
      <c r="I860" s="41">
        <v>0.5</v>
      </c>
      <c r="J860" s="41">
        <v>38500</v>
      </c>
      <c r="K860" s="41">
        <f t="shared" si="61"/>
        <v>110000</v>
      </c>
      <c r="L860" s="42">
        <v>127000</v>
      </c>
      <c r="M860" s="42">
        <v>508</v>
      </c>
      <c r="N860" s="41">
        <f t="shared" si="62"/>
        <v>508.5</v>
      </c>
      <c r="O860" s="53"/>
      <c r="P860" s="37"/>
      <c r="Q860" s="36"/>
    </row>
    <row r="861" spans="1:17" x14ac:dyDescent="0.3">
      <c r="K861" s="46"/>
      <c r="N861" s="46">
        <f>SUM(N843:N860)</f>
        <v>778.69</v>
      </c>
      <c r="O861" s="51">
        <v>71291</v>
      </c>
    </row>
    <row r="862" spans="1:17" x14ac:dyDescent="0.3">
      <c r="K862" s="46"/>
      <c r="N862" s="46"/>
    </row>
    <row r="863" spans="1:17" x14ac:dyDescent="0.3">
      <c r="A863" s="63">
        <v>266</v>
      </c>
      <c r="C863" s="48">
        <v>43565</v>
      </c>
      <c r="D863" s="22" t="s">
        <v>1902</v>
      </c>
      <c r="E863" s="44">
        <v>13.67</v>
      </c>
      <c r="F863" s="23" t="s">
        <v>1903</v>
      </c>
      <c r="G863" s="24" t="s">
        <v>1904</v>
      </c>
      <c r="H863" s="23">
        <v>1110</v>
      </c>
      <c r="I863" s="25">
        <v>0.5</v>
      </c>
      <c r="J863" s="46">
        <v>14980</v>
      </c>
      <c r="K863" s="46">
        <f t="shared" si="61"/>
        <v>42800</v>
      </c>
      <c r="L863" s="47">
        <v>17000</v>
      </c>
      <c r="M863" s="47">
        <v>68</v>
      </c>
      <c r="N863" s="46">
        <f t="shared" si="62"/>
        <v>68.5</v>
      </c>
    </row>
    <row r="864" spans="1:17" x14ac:dyDescent="0.3">
      <c r="A864" s="63">
        <v>262</v>
      </c>
      <c r="B864" s="21" t="s">
        <v>403</v>
      </c>
      <c r="C864" s="48">
        <v>43565</v>
      </c>
      <c r="D864" s="22" t="s">
        <v>1905</v>
      </c>
      <c r="E864" s="44" t="s">
        <v>1906</v>
      </c>
      <c r="F864" s="23" t="s">
        <v>1907</v>
      </c>
      <c r="G864" s="24" t="s">
        <v>1908</v>
      </c>
      <c r="H864" s="23">
        <v>3010</v>
      </c>
      <c r="I864" s="25">
        <v>0.5</v>
      </c>
      <c r="J864" s="46">
        <v>17820</v>
      </c>
      <c r="K864" s="46">
        <f t="shared" si="61"/>
        <v>50910</v>
      </c>
      <c r="L864" s="47">
        <v>28600</v>
      </c>
      <c r="M864" s="47">
        <v>114.4</v>
      </c>
      <c r="N864" s="46">
        <f t="shared" si="62"/>
        <v>114.9</v>
      </c>
    </row>
    <row r="865" spans="1:17" x14ac:dyDescent="0.3">
      <c r="A865" s="63">
        <v>264</v>
      </c>
      <c r="C865" s="48">
        <v>43565</v>
      </c>
      <c r="D865" s="22" t="s">
        <v>1909</v>
      </c>
      <c r="E865" s="44" t="s">
        <v>1910</v>
      </c>
      <c r="F865" s="23" t="s">
        <v>1911</v>
      </c>
      <c r="G865" s="24" t="s">
        <v>1912</v>
      </c>
      <c r="H865" s="23">
        <v>3010</v>
      </c>
      <c r="I865" s="25">
        <v>0.5</v>
      </c>
      <c r="J865" s="46">
        <v>9100</v>
      </c>
      <c r="K865" s="46">
        <f t="shared" si="61"/>
        <v>26000</v>
      </c>
      <c r="L865" s="47">
        <v>26500</v>
      </c>
      <c r="M865" s="47">
        <v>106</v>
      </c>
      <c r="N865" s="46">
        <f t="shared" si="62"/>
        <v>106.5</v>
      </c>
    </row>
    <row r="866" spans="1:17" x14ac:dyDescent="0.3">
      <c r="A866" s="63" t="s">
        <v>1913</v>
      </c>
      <c r="C866" s="48">
        <v>43565</v>
      </c>
      <c r="D866" s="22" t="s">
        <v>1914</v>
      </c>
      <c r="E866" s="44">
        <v>2.7370000000000001</v>
      </c>
      <c r="F866" s="23" t="s">
        <v>1915</v>
      </c>
      <c r="G866" s="24" t="s">
        <v>1916</v>
      </c>
      <c r="H866" s="23">
        <v>1100</v>
      </c>
      <c r="I866" s="25">
        <v>0.5</v>
      </c>
      <c r="J866" s="46">
        <v>70750</v>
      </c>
      <c r="K866" s="46">
        <f t="shared" si="61"/>
        <v>202140</v>
      </c>
      <c r="N866" s="46">
        <f t="shared" si="62"/>
        <v>0.5</v>
      </c>
    </row>
    <row r="867" spans="1:17" x14ac:dyDescent="0.3">
      <c r="A867" s="63">
        <v>263</v>
      </c>
      <c r="C867" s="48">
        <v>43565</v>
      </c>
      <c r="D867" s="22" t="s">
        <v>1917</v>
      </c>
      <c r="E867" s="44">
        <v>1.5979000000000001</v>
      </c>
      <c r="F867" s="23" t="s">
        <v>1918</v>
      </c>
      <c r="G867" s="24" t="s">
        <v>1919</v>
      </c>
      <c r="H867" s="23">
        <v>1200</v>
      </c>
      <c r="I867" s="25">
        <v>0.5</v>
      </c>
      <c r="J867" s="46">
        <v>14550</v>
      </c>
      <c r="K867" s="46">
        <f t="shared" si="61"/>
        <v>41570</v>
      </c>
      <c r="L867" s="47">
        <v>40000</v>
      </c>
      <c r="M867" s="47">
        <v>160</v>
      </c>
      <c r="N867" s="46">
        <f t="shared" si="62"/>
        <v>160.5</v>
      </c>
    </row>
    <row r="868" spans="1:17" x14ac:dyDescent="0.3">
      <c r="A868" s="63">
        <v>265</v>
      </c>
      <c r="C868" s="48">
        <v>43565</v>
      </c>
      <c r="D868" s="22" t="s">
        <v>1920</v>
      </c>
      <c r="E868" s="44">
        <v>11.864000000000001</v>
      </c>
      <c r="F868" s="23" t="s">
        <v>1921</v>
      </c>
      <c r="G868" s="24" t="s">
        <v>1922</v>
      </c>
      <c r="H868" s="23">
        <v>1040</v>
      </c>
      <c r="I868" s="25">
        <v>0.5</v>
      </c>
      <c r="J868" s="46">
        <v>20350</v>
      </c>
      <c r="K868" s="46">
        <f t="shared" si="61"/>
        <v>58140</v>
      </c>
      <c r="L868" s="47">
        <v>63000</v>
      </c>
      <c r="M868" s="47">
        <v>252</v>
      </c>
      <c r="N868" s="46">
        <f t="shared" si="62"/>
        <v>252.5</v>
      </c>
    </row>
    <row r="869" spans="1:17" x14ac:dyDescent="0.3">
      <c r="A869" s="63">
        <v>268</v>
      </c>
      <c r="C869" s="48">
        <v>43565</v>
      </c>
      <c r="D869" s="22" t="s">
        <v>1923</v>
      </c>
      <c r="E869" s="44">
        <v>2.2080000000000002</v>
      </c>
      <c r="F869" s="23" t="s">
        <v>1924</v>
      </c>
      <c r="G869" s="24" t="s">
        <v>1925</v>
      </c>
      <c r="H869" s="23">
        <v>1160</v>
      </c>
      <c r="I869" s="25">
        <v>0.5</v>
      </c>
      <c r="J869" s="46">
        <v>27040</v>
      </c>
      <c r="K869" s="46">
        <f t="shared" si="61"/>
        <v>77260</v>
      </c>
      <c r="L869" s="47">
        <v>37800</v>
      </c>
      <c r="M869" s="47">
        <v>151.69999999999999</v>
      </c>
      <c r="N869" s="46">
        <f t="shared" si="62"/>
        <v>152.19999999999999</v>
      </c>
    </row>
    <row r="870" spans="1:17" x14ac:dyDescent="0.3">
      <c r="A870" s="63" t="s">
        <v>1926</v>
      </c>
      <c r="C870" s="48">
        <v>43565</v>
      </c>
      <c r="D870" s="22" t="s">
        <v>1927</v>
      </c>
      <c r="E870" s="44">
        <v>0.24</v>
      </c>
      <c r="F870" s="23" t="s">
        <v>1928</v>
      </c>
      <c r="G870" s="24" t="s">
        <v>1929</v>
      </c>
      <c r="H870" s="23">
        <v>3010</v>
      </c>
      <c r="I870" s="25">
        <v>0.5</v>
      </c>
      <c r="J870" s="46">
        <v>29770</v>
      </c>
      <c r="K870" s="46">
        <f t="shared" si="61"/>
        <v>85060</v>
      </c>
      <c r="N870" s="46">
        <f t="shared" si="62"/>
        <v>0.5</v>
      </c>
    </row>
    <row r="871" spans="1:17" x14ac:dyDescent="0.3">
      <c r="A871" s="63" t="s">
        <v>1930</v>
      </c>
      <c r="C871" s="48">
        <v>43566</v>
      </c>
      <c r="D871" s="22" t="s">
        <v>1931</v>
      </c>
      <c r="E871" s="44" t="s">
        <v>1932</v>
      </c>
      <c r="F871" s="23" t="s">
        <v>1933</v>
      </c>
      <c r="G871" s="24" t="s">
        <v>1934</v>
      </c>
      <c r="H871" s="23">
        <v>3010</v>
      </c>
      <c r="I871" s="25">
        <v>0.5</v>
      </c>
      <c r="J871" s="46">
        <v>14560</v>
      </c>
      <c r="K871" s="46">
        <f t="shared" si="61"/>
        <v>41600</v>
      </c>
      <c r="N871" s="46">
        <f t="shared" si="62"/>
        <v>0.5</v>
      </c>
    </row>
    <row r="872" spans="1:17" x14ac:dyDescent="0.3">
      <c r="A872" s="63" t="s">
        <v>1935</v>
      </c>
      <c r="C872" s="48">
        <v>43566</v>
      </c>
      <c r="D872" s="22" t="s">
        <v>1936</v>
      </c>
      <c r="E872" s="44">
        <v>0.39</v>
      </c>
      <c r="F872" s="23" t="s">
        <v>1937</v>
      </c>
      <c r="G872" s="24" t="s">
        <v>1938</v>
      </c>
      <c r="H872" s="23">
        <v>3010</v>
      </c>
      <c r="I872" s="25">
        <v>0.5</v>
      </c>
      <c r="J872" s="46">
        <v>36360</v>
      </c>
      <c r="K872" s="46">
        <f t="shared" ref="K872:K876" si="67">ROUND(J872/0.35,-1)</f>
        <v>103890</v>
      </c>
      <c r="N872" s="46">
        <f t="shared" ref="N872:N876" si="68">I872+M872</f>
        <v>0.5</v>
      </c>
    </row>
    <row r="873" spans="1:17" x14ac:dyDescent="0.3">
      <c r="A873" s="63" t="s">
        <v>1939</v>
      </c>
      <c r="C873" s="48">
        <v>43566</v>
      </c>
      <c r="D873" s="22" t="s">
        <v>1940</v>
      </c>
      <c r="E873" s="44">
        <v>15.3</v>
      </c>
      <c r="F873" s="23" t="s">
        <v>1942</v>
      </c>
      <c r="G873" s="24" t="s">
        <v>1943</v>
      </c>
      <c r="H873" s="23">
        <v>1060</v>
      </c>
      <c r="I873" s="25">
        <v>1</v>
      </c>
      <c r="J873" s="46">
        <v>94740</v>
      </c>
      <c r="K873" s="46">
        <f t="shared" si="67"/>
        <v>270690</v>
      </c>
      <c r="N873" s="46">
        <f t="shared" si="68"/>
        <v>1</v>
      </c>
    </row>
    <row r="874" spans="1:17" x14ac:dyDescent="0.3">
      <c r="D874" s="22" t="s">
        <v>1941</v>
      </c>
      <c r="E874" s="44">
        <v>50</v>
      </c>
      <c r="F874" s="45" t="s">
        <v>77</v>
      </c>
      <c r="G874" s="24" t="s">
        <v>77</v>
      </c>
      <c r="K874" s="46">
        <f t="shared" si="67"/>
        <v>0</v>
      </c>
      <c r="N874" s="46">
        <f t="shared" si="68"/>
        <v>0</v>
      </c>
    </row>
    <row r="875" spans="1:17" x14ac:dyDescent="0.3">
      <c r="A875" s="63">
        <v>269</v>
      </c>
      <c r="C875" s="48">
        <v>43566</v>
      </c>
      <c r="D875" s="22" t="s">
        <v>1944</v>
      </c>
      <c r="E875" s="44">
        <v>15.336</v>
      </c>
      <c r="F875" s="23" t="s">
        <v>1945</v>
      </c>
      <c r="G875" s="24" t="s">
        <v>1946</v>
      </c>
      <c r="H875" s="23">
        <v>1020</v>
      </c>
      <c r="I875" s="25">
        <v>0.5</v>
      </c>
      <c r="J875" s="46">
        <v>20120</v>
      </c>
      <c r="K875" s="46">
        <f t="shared" si="67"/>
        <v>57490</v>
      </c>
      <c r="L875" s="47">
        <v>22500</v>
      </c>
      <c r="M875" s="47">
        <v>90</v>
      </c>
      <c r="N875" s="46">
        <f t="shared" si="68"/>
        <v>90.5</v>
      </c>
    </row>
    <row r="876" spans="1:17" x14ac:dyDescent="0.3">
      <c r="A876" s="63" t="s">
        <v>1947</v>
      </c>
      <c r="C876" s="48">
        <v>43566</v>
      </c>
      <c r="D876" s="22" t="s">
        <v>1948</v>
      </c>
      <c r="E876" s="44" t="s">
        <v>1951</v>
      </c>
      <c r="F876" s="23" t="s">
        <v>1953</v>
      </c>
      <c r="G876" s="24" t="s">
        <v>1954</v>
      </c>
      <c r="H876" s="23">
        <v>2050</v>
      </c>
      <c r="I876" s="25">
        <v>1.5</v>
      </c>
      <c r="J876" s="46">
        <v>10230</v>
      </c>
      <c r="K876" s="46">
        <f t="shared" si="67"/>
        <v>29230</v>
      </c>
      <c r="N876" s="46">
        <f t="shared" si="68"/>
        <v>1.5</v>
      </c>
    </row>
    <row r="877" spans="1:17" x14ac:dyDescent="0.3">
      <c r="D877" s="22" t="s">
        <v>1949</v>
      </c>
      <c r="E877" s="44" t="s">
        <v>462</v>
      </c>
      <c r="F877" s="23" t="s">
        <v>77</v>
      </c>
      <c r="G877" s="24" t="s">
        <v>77</v>
      </c>
      <c r="K877" s="46">
        <f t="shared" ref="K877:K938" si="69">ROUND(J877/0.35,-1)</f>
        <v>0</v>
      </c>
      <c r="N877" s="46">
        <f t="shared" ref="N877:N938" si="70">I877+M877</f>
        <v>0</v>
      </c>
    </row>
    <row r="878" spans="1:17" s="39" customFormat="1" x14ac:dyDescent="0.3">
      <c r="A878" s="35"/>
      <c r="B878" s="36"/>
      <c r="C878" s="37"/>
      <c r="D878" s="38" t="s">
        <v>1950</v>
      </c>
      <c r="E878" s="35" t="s">
        <v>1952</v>
      </c>
      <c r="F878" s="39" t="s">
        <v>77</v>
      </c>
      <c r="G878" s="40" t="s">
        <v>77</v>
      </c>
      <c r="I878" s="41"/>
      <c r="J878" s="41"/>
      <c r="K878" s="41">
        <f t="shared" si="69"/>
        <v>0</v>
      </c>
      <c r="L878" s="42"/>
      <c r="M878" s="42"/>
      <c r="N878" s="41">
        <f t="shared" si="70"/>
        <v>0</v>
      </c>
      <c r="O878" s="53"/>
      <c r="P878" s="37"/>
      <c r="Q878" s="36"/>
    </row>
    <row r="879" spans="1:17" x14ac:dyDescent="0.3">
      <c r="K879" s="46"/>
      <c r="N879" s="46">
        <f>SUM(N863:N878)</f>
        <v>950.09999999999991</v>
      </c>
      <c r="O879" s="51">
        <v>71305</v>
      </c>
    </row>
    <row r="880" spans="1:17" x14ac:dyDescent="0.3">
      <c r="K880" s="46"/>
      <c r="N880" s="46"/>
    </row>
    <row r="881" spans="1:17" x14ac:dyDescent="0.3">
      <c r="A881" s="63">
        <v>270</v>
      </c>
      <c r="C881" s="48">
        <v>43566</v>
      </c>
      <c r="D881" s="22" t="s">
        <v>1959</v>
      </c>
      <c r="E881" s="44" t="s">
        <v>1346</v>
      </c>
      <c r="F881" s="23" t="s">
        <v>1960</v>
      </c>
      <c r="G881" s="24" t="s">
        <v>1961</v>
      </c>
      <c r="H881" s="23">
        <v>1190</v>
      </c>
      <c r="I881" s="25">
        <v>1</v>
      </c>
      <c r="J881" s="46">
        <v>11450</v>
      </c>
      <c r="K881" s="46">
        <f t="shared" si="69"/>
        <v>32710</v>
      </c>
      <c r="L881" s="47">
        <v>30000</v>
      </c>
      <c r="M881" s="47">
        <v>120</v>
      </c>
      <c r="N881" s="46">
        <f t="shared" si="70"/>
        <v>121</v>
      </c>
    </row>
    <row r="882" spans="1:17" x14ac:dyDescent="0.3">
      <c r="D882" s="22" t="s">
        <v>1958</v>
      </c>
      <c r="E882" s="44" t="s">
        <v>1346</v>
      </c>
      <c r="F882" s="23" t="s">
        <v>77</v>
      </c>
      <c r="G882" s="24" t="s">
        <v>77</v>
      </c>
      <c r="K882" s="46">
        <f t="shared" si="69"/>
        <v>0</v>
      </c>
      <c r="N882" s="46">
        <f t="shared" si="70"/>
        <v>0</v>
      </c>
    </row>
    <row r="883" spans="1:17" x14ac:dyDescent="0.3">
      <c r="A883" s="63" t="s">
        <v>1962</v>
      </c>
      <c r="C883" s="48">
        <v>43566</v>
      </c>
      <c r="D883" s="22" t="s">
        <v>1963</v>
      </c>
      <c r="E883" s="44">
        <v>1.115</v>
      </c>
      <c r="F883" s="23" t="s">
        <v>1964</v>
      </c>
      <c r="G883" s="24" t="s">
        <v>1965</v>
      </c>
      <c r="H883" s="23">
        <v>1070</v>
      </c>
      <c r="I883" s="25">
        <v>0.5</v>
      </c>
      <c r="J883" s="46">
        <v>41000</v>
      </c>
      <c r="K883" s="46">
        <f t="shared" si="69"/>
        <v>117140</v>
      </c>
      <c r="N883" s="46">
        <f t="shared" si="70"/>
        <v>0.5</v>
      </c>
    </row>
    <row r="884" spans="1:17" x14ac:dyDescent="0.3">
      <c r="A884" s="63" t="s">
        <v>1966</v>
      </c>
      <c r="C884" s="48">
        <v>43566</v>
      </c>
      <c r="D884" s="22" t="s">
        <v>1967</v>
      </c>
      <c r="E884" s="44">
        <v>1.056</v>
      </c>
      <c r="F884" s="23" t="s">
        <v>1968</v>
      </c>
      <c r="G884" s="24" t="s">
        <v>1969</v>
      </c>
      <c r="H884" s="23">
        <v>1070</v>
      </c>
      <c r="I884" s="25">
        <v>0.5</v>
      </c>
      <c r="J884" s="46">
        <v>47690</v>
      </c>
      <c r="K884" s="46">
        <f t="shared" si="69"/>
        <v>136260</v>
      </c>
      <c r="N884" s="46">
        <f t="shared" si="70"/>
        <v>0.5</v>
      </c>
    </row>
    <row r="885" spans="1:17" x14ac:dyDescent="0.3">
      <c r="A885" s="63" t="s">
        <v>1970</v>
      </c>
      <c r="C885" s="48">
        <v>43566</v>
      </c>
      <c r="D885" s="22" t="s">
        <v>1971</v>
      </c>
      <c r="E885" s="44" t="s">
        <v>1973</v>
      </c>
      <c r="F885" s="23" t="s">
        <v>1974</v>
      </c>
      <c r="G885" s="24" t="s">
        <v>1975</v>
      </c>
      <c r="H885" s="23">
        <v>2050</v>
      </c>
      <c r="I885" s="25">
        <v>1</v>
      </c>
      <c r="J885" s="46">
        <v>15820</v>
      </c>
      <c r="K885" s="46">
        <f t="shared" si="69"/>
        <v>45200</v>
      </c>
      <c r="N885" s="46">
        <f t="shared" si="70"/>
        <v>1</v>
      </c>
    </row>
    <row r="886" spans="1:17" x14ac:dyDescent="0.3">
      <c r="D886" s="22" t="s">
        <v>1972</v>
      </c>
      <c r="E886" s="44" t="s">
        <v>1973</v>
      </c>
      <c r="F886" s="23" t="s">
        <v>77</v>
      </c>
      <c r="K886" s="46">
        <f t="shared" si="69"/>
        <v>0</v>
      </c>
      <c r="N886" s="46">
        <f t="shared" si="70"/>
        <v>0</v>
      </c>
    </row>
    <row r="887" spans="1:17" x14ac:dyDescent="0.3">
      <c r="A887" s="63" t="s">
        <v>1976</v>
      </c>
      <c r="C887" s="48">
        <v>43566</v>
      </c>
      <c r="D887" s="22" t="s">
        <v>1977</v>
      </c>
      <c r="E887" s="44">
        <v>2</v>
      </c>
      <c r="F887" s="23" t="s">
        <v>1979</v>
      </c>
      <c r="G887" s="24" t="s">
        <v>1980</v>
      </c>
      <c r="H887" s="23">
        <v>1070</v>
      </c>
      <c r="I887" s="25">
        <v>1</v>
      </c>
      <c r="J887" s="46">
        <v>39530</v>
      </c>
      <c r="K887" s="46">
        <f t="shared" si="69"/>
        <v>112940</v>
      </c>
      <c r="N887" s="46">
        <f t="shared" si="70"/>
        <v>1</v>
      </c>
    </row>
    <row r="888" spans="1:17" x14ac:dyDescent="0.3">
      <c r="D888" s="22" t="s">
        <v>1978</v>
      </c>
      <c r="E888" s="44">
        <v>0.52300000000000002</v>
      </c>
      <c r="F888" s="23" t="s">
        <v>77</v>
      </c>
      <c r="G888" s="24" t="s">
        <v>77</v>
      </c>
      <c r="K888" s="46">
        <f t="shared" si="69"/>
        <v>0</v>
      </c>
      <c r="N888" s="46">
        <f t="shared" si="70"/>
        <v>0</v>
      </c>
    </row>
    <row r="889" spans="1:17" x14ac:dyDescent="0.3">
      <c r="A889" s="63">
        <v>271</v>
      </c>
      <c r="C889" s="48">
        <v>43566</v>
      </c>
      <c r="D889" s="22" t="s">
        <v>1981</v>
      </c>
      <c r="E889" s="44">
        <v>1.978</v>
      </c>
      <c r="F889" s="23" t="s">
        <v>1982</v>
      </c>
      <c r="G889" s="24" t="s">
        <v>1983</v>
      </c>
      <c r="H889" s="23">
        <v>1150</v>
      </c>
      <c r="I889" s="25">
        <v>0.5</v>
      </c>
      <c r="J889" s="46">
        <v>6350</v>
      </c>
      <c r="K889" s="46">
        <f t="shared" si="69"/>
        <v>18140</v>
      </c>
      <c r="L889" s="47">
        <v>4000</v>
      </c>
      <c r="M889" s="47">
        <v>16</v>
      </c>
      <c r="N889" s="46">
        <f>I889+M889</f>
        <v>16.5</v>
      </c>
    </row>
    <row r="890" spans="1:17" s="39" customFormat="1" x14ac:dyDescent="0.3">
      <c r="A890" s="35">
        <v>272</v>
      </c>
      <c r="B890" s="36"/>
      <c r="C890" s="37">
        <v>43567</v>
      </c>
      <c r="D890" s="38" t="s">
        <v>1984</v>
      </c>
      <c r="E890" s="35">
        <v>3.5586000000000002</v>
      </c>
      <c r="F890" s="39" t="s">
        <v>1985</v>
      </c>
      <c r="G890" s="40" t="s">
        <v>756</v>
      </c>
      <c r="H890" s="39">
        <v>1100</v>
      </c>
      <c r="I890" s="41">
        <v>0.5</v>
      </c>
      <c r="J890" s="41">
        <v>5170</v>
      </c>
      <c r="K890" s="41">
        <f t="shared" si="69"/>
        <v>14770</v>
      </c>
      <c r="L890" s="42">
        <v>4000</v>
      </c>
      <c r="M890" s="42">
        <v>16</v>
      </c>
      <c r="N890" s="41">
        <f t="shared" si="70"/>
        <v>16.5</v>
      </c>
      <c r="O890" s="53"/>
      <c r="P890" s="37"/>
      <c r="Q890" s="36"/>
    </row>
    <row r="891" spans="1:17" x14ac:dyDescent="0.3">
      <c r="K891" s="46"/>
      <c r="N891" s="46">
        <f>SUM(N881:N890)</f>
        <v>157</v>
      </c>
      <c r="O891" s="51">
        <v>71318</v>
      </c>
    </row>
    <row r="892" spans="1:17" x14ac:dyDescent="0.3">
      <c r="K892" s="46"/>
      <c r="N892" s="46"/>
    </row>
    <row r="893" spans="1:17" s="45" customFormat="1" x14ac:dyDescent="0.3">
      <c r="A893" s="34"/>
      <c r="O893" s="51"/>
      <c r="P893" s="68"/>
      <c r="Q893" s="21"/>
    </row>
    <row r="894" spans="1:17" s="45" customFormat="1" x14ac:dyDescent="0.3">
      <c r="A894" s="63">
        <v>267</v>
      </c>
      <c r="B894" s="21"/>
      <c r="C894" s="48">
        <v>43565</v>
      </c>
      <c r="D894" s="43" t="s">
        <v>2005</v>
      </c>
      <c r="E894" s="44">
        <v>0.13769999999999999</v>
      </c>
      <c r="F894" s="45" t="s">
        <v>2007</v>
      </c>
      <c r="G894" s="24" t="s">
        <v>2008</v>
      </c>
      <c r="H894" s="45">
        <v>3010</v>
      </c>
      <c r="I894" s="46">
        <v>0.5</v>
      </c>
      <c r="J894" s="46">
        <v>19220</v>
      </c>
      <c r="K894" s="46">
        <f t="shared" ref="K894:K911" si="71">ROUND(J894/0.35,-1)</f>
        <v>54910</v>
      </c>
      <c r="L894" s="47">
        <v>74900</v>
      </c>
      <c r="M894" s="47">
        <v>299.60000000000002</v>
      </c>
      <c r="N894" s="46">
        <f t="shared" ref="N894:N911" si="72">I894+M894</f>
        <v>300.10000000000002</v>
      </c>
      <c r="O894" s="51"/>
      <c r="P894" s="68"/>
      <c r="Q894" s="21"/>
    </row>
    <row r="895" spans="1:17" x14ac:dyDescent="0.3">
      <c r="A895" s="63" t="s">
        <v>1901</v>
      </c>
      <c r="C895" s="48">
        <v>43565</v>
      </c>
      <c r="D895" s="43" t="s">
        <v>683</v>
      </c>
      <c r="E895" s="44" t="s">
        <v>1987</v>
      </c>
      <c r="F895" s="45" t="s">
        <v>1988</v>
      </c>
      <c r="G895" s="24" t="s">
        <v>1989</v>
      </c>
      <c r="H895" s="45">
        <v>3010</v>
      </c>
      <c r="I895" s="46">
        <v>1</v>
      </c>
      <c r="J895" s="46">
        <v>21510</v>
      </c>
      <c r="K895" s="46">
        <f t="shared" si="71"/>
        <v>61460</v>
      </c>
      <c r="N895" s="46">
        <f t="shared" si="72"/>
        <v>1</v>
      </c>
    </row>
    <row r="896" spans="1:17" s="45" customFormat="1" x14ac:dyDescent="0.3">
      <c r="A896" s="63"/>
      <c r="B896" s="21"/>
      <c r="C896" s="48"/>
      <c r="D896" s="43" t="s">
        <v>683</v>
      </c>
      <c r="E896" s="44" t="s">
        <v>1987</v>
      </c>
      <c r="F896" s="45" t="s">
        <v>77</v>
      </c>
      <c r="G896" s="24" t="s">
        <v>77</v>
      </c>
      <c r="I896" s="46"/>
      <c r="J896" s="46"/>
      <c r="K896" s="46">
        <f t="shared" si="71"/>
        <v>0</v>
      </c>
      <c r="L896" s="47"/>
      <c r="M896" s="47"/>
      <c r="N896" s="46">
        <f t="shared" si="72"/>
        <v>0</v>
      </c>
      <c r="O896" s="51"/>
      <c r="P896" s="68"/>
      <c r="Q896" s="21"/>
    </row>
    <row r="897" spans="1:17" x14ac:dyDescent="0.3">
      <c r="A897" s="63" t="s">
        <v>1957</v>
      </c>
      <c r="C897" s="48">
        <v>43565</v>
      </c>
      <c r="D897" s="43" t="s">
        <v>1990</v>
      </c>
      <c r="E897" s="44">
        <v>27.38</v>
      </c>
      <c r="F897" s="45" t="s">
        <v>1991</v>
      </c>
      <c r="G897" s="24" t="s">
        <v>1992</v>
      </c>
      <c r="H897" s="45">
        <v>1220</v>
      </c>
      <c r="I897" s="46">
        <v>0.5</v>
      </c>
      <c r="J897" s="46">
        <v>109920</v>
      </c>
      <c r="K897" s="46">
        <f t="shared" si="71"/>
        <v>314060</v>
      </c>
      <c r="N897" s="46">
        <f t="shared" si="72"/>
        <v>0.5</v>
      </c>
    </row>
    <row r="898" spans="1:17" x14ac:dyDescent="0.3">
      <c r="A898" s="63" t="s">
        <v>1955</v>
      </c>
      <c r="C898" s="48">
        <v>43565</v>
      </c>
      <c r="D898" s="43" t="s">
        <v>1993</v>
      </c>
      <c r="E898" s="44">
        <v>40</v>
      </c>
      <c r="F898" s="45" t="s">
        <v>2000</v>
      </c>
      <c r="G898" s="24" t="s">
        <v>2001</v>
      </c>
      <c r="H898" s="45">
        <v>1040</v>
      </c>
      <c r="I898" s="46">
        <v>3.5</v>
      </c>
      <c r="J898" s="46">
        <v>295660</v>
      </c>
      <c r="K898" s="46">
        <f t="shared" si="71"/>
        <v>844740</v>
      </c>
      <c r="N898" s="46">
        <f t="shared" si="72"/>
        <v>3.5</v>
      </c>
    </row>
    <row r="899" spans="1:17" s="45" customFormat="1" x14ac:dyDescent="0.3">
      <c r="A899" s="63"/>
      <c r="B899" s="21"/>
      <c r="C899" s="48"/>
      <c r="D899" s="43" t="s">
        <v>1994</v>
      </c>
      <c r="E899" s="44">
        <v>40</v>
      </c>
      <c r="F899" s="45" t="s">
        <v>77</v>
      </c>
      <c r="G899" s="24" t="s">
        <v>77</v>
      </c>
      <c r="I899" s="46"/>
      <c r="J899" s="46"/>
      <c r="K899" s="46">
        <f t="shared" si="71"/>
        <v>0</v>
      </c>
      <c r="L899" s="47"/>
      <c r="M899" s="47"/>
      <c r="N899" s="46">
        <f t="shared" si="72"/>
        <v>0</v>
      </c>
      <c r="O899" s="51"/>
      <c r="P899" s="68"/>
      <c r="Q899" s="21"/>
    </row>
    <row r="900" spans="1:17" s="45" customFormat="1" x14ac:dyDescent="0.3">
      <c r="A900" s="63"/>
      <c r="B900" s="21"/>
      <c r="C900" s="48"/>
      <c r="D900" s="43" t="s">
        <v>1995</v>
      </c>
      <c r="E900" s="44">
        <v>21.907</v>
      </c>
      <c r="F900" s="45" t="s">
        <v>77</v>
      </c>
      <c r="G900" s="24" t="s">
        <v>77</v>
      </c>
      <c r="I900" s="46"/>
      <c r="J900" s="46"/>
      <c r="K900" s="46">
        <f t="shared" si="71"/>
        <v>0</v>
      </c>
      <c r="L900" s="47"/>
      <c r="M900" s="47"/>
      <c r="N900" s="46">
        <f t="shared" si="72"/>
        <v>0</v>
      </c>
      <c r="O900" s="51"/>
      <c r="P900" s="68"/>
      <c r="Q900" s="21"/>
    </row>
    <row r="901" spans="1:17" s="45" customFormat="1" x14ac:dyDescent="0.3">
      <c r="A901" s="63"/>
      <c r="B901" s="21"/>
      <c r="C901" s="48"/>
      <c r="D901" s="43" t="s">
        <v>1996</v>
      </c>
      <c r="E901" s="44">
        <v>1.0009999999999999</v>
      </c>
      <c r="F901" s="45" t="s">
        <v>77</v>
      </c>
      <c r="G901" s="24" t="s">
        <v>77</v>
      </c>
      <c r="I901" s="46"/>
      <c r="J901" s="46"/>
      <c r="K901" s="46">
        <f t="shared" si="71"/>
        <v>0</v>
      </c>
      <c r="L901" s="47"/>
      <c r="M901" s="47"/>
      <c r="N901" s="46">
        <f t="shared" si="72"/>
        <v>0</v>
      </c>
      <c r="O901" s="51"/>
      <c r="P901" s="68"/>
      <c r="Q901" s="21"/>
    </row>
    <row r="902" spans="1:17" s="45" customFormat="1" x14ac:dyDescent="0.3">
      <c r="A902" s="63"/>
      <c r="B902" s="21"/>
      <c r="C902" s="48"/>
      <c r="D902" s="43" t="s">
        <v>1997</v>
      </c>
      <c r="E902" s="44">
        <v>23.533000000000001</v>
      </c>
      <c r="F902" s="45" t="s">
        <v>77</v>
      </c>
      <c r="G902" s="24" t="s">
        <v>77</v>
      </c>
      <c r="I902" s="46"/>
      <c r="J902" s="46"/>
      <c r="K902" s="46">
        <f t="shared" si="71"/>
        <v>0</v>
      </c>
      <c r="L902" s="47"/>
      <c r="M902" s="47"/>
      <c r="N902" s="46">
        <f t="shared" si="72"/>
        <v>0</v>
      </c>
      <c r="O902" s="51"/>
      <c r="P902" s="68"/>
      <c r="Q902" s="21"/>
    </row>
    <row r="903" spans="1:17" s="45" customFormat="1" x14ac:dyDescent="0.3">
      <c r="A903" s="63"/>
      <c r="B903" s="21"/>
      <c r="C903" s="48"/>
      <c r="D903" s="43" t="s">
        <v>1998</v>
      </c>
      <c r="E903" s="44">
        <v>40</v>
      </c>
      <c r="F903" s="45" t="s">
        <v>77</v>
      </c>
      <c r="G903" s="24" t="s">
        <v>77</v>
      </c>
      <c r="I903" s="46"/>
      <c r="J903" s="46"/>
      <c r="K903" s="46">
        <f t="shared" si="71"/>
        <v>0</v>
      </c>
      <c r="L903" s="47"/>
      <c r="M903" s="47"/>
      <c r="N903" s="46">
        <f t="shared" si="72"/>
        <v>0</v>
      </c>
      <c r="O903" s="51"/>
      <c r="P903" s="68"/>
      <c r="Q903" s="21"/>
    </row>
    <row r="904" spans="1:17" s="45" customFormat="1" x14ac:dyDescent="0.3">
      <c r="A904" s="63"/>
      <c r="B904" s="21"/>
      <c r="C904" s="48"/>
      <c r="D904" s="43" t="s">
        <v>1999</v>
      </c>
      <c r="E904" s="44">
        <v>1.6539999999999999</v>
      </c>
      <c r="F904" s="45" t="s">
        <v>77</v>
      </c>
      <c r="G904" s="24" t="s">
        <v>77</v>
      </c>
      <c r="I904" s="46"/>
      <c r="J904" s="46"/>
      <c r="K904" s="46">
        <f t="shared" si="71"/>
        <v>0</v>
      </c>
      <c r="L904" s="47"/>
      <c r="M904" s="47"/>
      <c r="N904" s="46">
        <f t="shared" si="72"/>
        <v>0</v>
      </c>
      <c r="O904" s="51"/>
      <c r="P904" s="68"/>
      <c r="Q904" s="21"/>
    </row>
    <row r="905" spans="1:17" x14ac:dyDescent="0.3">
      <c r="A905" s="63" t="s">
        <v>1956</v>
      </c>
      <c r="C905" s="48">
        <v>43565</v>
      </c>
      <c r="D905" s="43" t="s">
        <v>1993</v>
      </c>
      <c r="E905" s="44">
        <v>40</v>
      </c>
      <c r="F905" s="45" t="s">
        <v>2001</v>
      </c>
      <c r="G905" s="24" t="s">
        <v>2002</v>
      </c>
      <c r="H905" s="45">
        <v>1040</v>
      </c>
      <c r="I905" s="46">
        <v>3.5</v>
      </c>
      <c r="J905" s="46">
        <v>295660</v>
      </c>
      <c r="K905" s="46">
        <f t="shared" si="71"/>
        <v>844740</v>
      </c>
      <c r="N905" s="46">
        <f t="shared" si="72"/>
        <v>3.5</v>
      </c>
    </row>
    <row r="906" spans="1:17" s="45" customFormat="1" x14ac:dyDescent="0.3">
      <c r="A906" s="63"/>
      <c r="B906" s="21"/>
      <c r="C906" s="48"/>
      <c r="D906" s="43" t="s">
        <v>1994</v>
      </c>
      <c r="E906" s="44">
        <v>40</v>
      </c>
      <c r="F906" s="45" t="s">
        <v>77</v>
      </c>
      <c r="G906" s="24" t="s">
        <v>77</v>
      </c>
      <c r="I906" s="46"/>
      <c r="J906" s="46"/>
      <c r="K906" s="46">
        <f t="shared" si="71"/>
        <v>0</v>
      </c>
      <c r="L906" s="47"/>
      <c r="M906" s="47"/>
      <c r="N906" s="46">
        <f t="shared" si="72"/>
        <v>0</v>
      </c>
      <c r="O906" s="51"/>
      <c r="P906" s="68"/>
      <c r="Q906" s="21"/>
    </row>
    <row r="907" spans="1:17" s="45" customFormat="1" x14ac:dyDescent="0.3">
      <c r="A907" s="63"/>
      <c r="B907" s="21"/>
      <c r="C907" s="48"/>
      <c r="D907" s="43" t="s">
        <v>1995</v>
      </c>
      <c r="E907" s="44">
        <v>21.907</v>
      </c>
      <c r="F907" s="45" t="s">
        <v>77</v>
      </c>
      <c r="G907" s="24" t="s">
        <v>77</v>
      </c>
      <c r="I907" s="46"/>
      <c r="J907" s="46"/>
      <c r="K907" s="46">
        <f t="shared" si="71"/>
        <v>0</v>
      </c>
      <c r="L907" s="47"/>
      <c r="M907" s="47"/>
      <c r="N907" s="46">
        <f t="shared" si="72"/>
        <v>0</v>
      </c>
      <c r="O907" s="51"/>
      <c r="P907" s="68"/>
      <c r="Q907" s="21"/>
    </row>
    <row r="908" spans="1:17" s="45" customFormat="1" x14ac:dyDescent="0.3">
      <c r="A908" s="63"/>
      <c r="B908" s="21"/>
      <c r="C908" s="48"/>
      <c r="D908" s="43" t="s">
        <v>1996</v>
      </c>
      <c r="E908" s="44">
        <v>1.0009999999999999</v>
      </c>
      <c r="F908" s="45" t="s">
        <v>77</v>
      </c>
      <c r="G908" s="24" t="s">
        <v>77</v>
      </c>
      <c r="I908" s="46"/>
      <c r="J908" s="46"/>
      <c r="K908" s="46">
        <f t="shared" si="71"/>
        <v>0</v>
      </c>
      <c r="L908" s="47"/>
      <c r="M908" s="47"/>
      <c r="N908" s="46">
        <f t="shared" si="72"/>
        <v>0</v>
      </c>
      <c r="O908" s="51"/>
      <c r="P908" s="68"/>
      <c r="Q908" s="21"/>
    </row>
    <row r="909" spans="1:17" s="45" customFormat="1" x14ac:dyDescent="0.3">
      <c r="A909" s="63"/>
      <c r="B909" s="21"/>
      <c r="C909" s="48"/>
      <c r="D909" s="43" t="s">
        <v>1997</v>
      </c>
      <c r="E909" s="44">
        <v>23.533000000000001</v>
      </c>
      <c r="F909" s="45" t="s">
        <v>77</v>
      </c>
      <c r="G909" s="24" t="s">
        <v>77</v>
      </c>
      <c r="I909" s="46"/>
      <c r="J909" s="46"/>
      <c r="K909" s="46">
        <f t="shared" si="71"/>
        <v>0</v>
      </c>
      <c r="L909" s="47"/>
      <c r="M909" s="47"/>
      <c r="N909" s="46">
        <f t="shared" si="72"/>
        <v>0</v>
      </c>
      <c r="O909" s="51"/>
      <c r="P909" s="68"/>
      <c r="Q909" s="21"/>
    </row>
    <row r="910" spans="1:17" s="45" customFormat="1" x14ac:dyDescent="0.3">
      <c r="A910" s="63"/>
      <c r="B910" s="21"/>
      <c r="C910" s="48"/>
      <c r="D910" s="43" t="s">
        <v>1998</v>
      </c>
      <c r="E910" s="44">
        <v>40</v>
      </c>
      <c r="F910" s="45" t="s">
        <v>77</v>
      </c>
      <c r="G910" s="24" t="s">
        <v>77</v>
      </c>
      <c r="I910" s="46"/>
      <c r="J910" s="46"/>
      <c r="K910" s="46">
        <f t="shared" si="71"/>
        <v>0</v>
      </c>
      <c r="L910" s="47"/>
      <c r="M910" s="47"/>
      <c r="N910" s="46">
        <f t="shared" si="72"/>
        <v>0</v>
      </c>
      <c r="O910" s="51"/>
      <c r="P910" s="68"/>
      <c r="Q910" s="21"/>
    </row>
    <row r="911" spans="1:17" x14ac:dyDescent="0.3">
      <c r="D911" s="43" t="s">
        <v>1999</v>
      </c>
      <c r="E911" s="44">
        <v>1.6539999999999999</v>
      </c>
      <c r="F911" s="45" t="s">
        <v>77</v>
      </c>
      <c r="G911" s="24" t="s">
        <v>77</v>
      </c>
      <c r="H911" s="45"/>
      <c r="I911" s="46"/>
      <c r="K911" s="46">
        <f t="shared" si="71"/>
        <v>0</v>
      </c>
      <c r="N911" s="46">
        <f t="shared" si="72"/>
        <v>0</v>
      </c>
    </row>
    <row r="912" spans="1:17" s="45" customFormat="1" x14ac:dyDescent="0.3">
      <c r="A912" s="63" t="s">
        <v>1986</v>
      </c>
      <c r="B912" s="21"/>
      <c r="C912" s="48">
        <v>43567</v>
      </c>
      <c r="D912" s="43" t="s">
        <v>1941</v>
      </c>
      <c r="E912" s="44">
        <v>50</v>
      </c>
      <c r="F912" s="45" t="s">
        <v>2061</v>
      </c>
      <c r="G912" s="24" t="s">
        <v>2009</v>
      </c>
      <c r="H912" s="45">
        <v>1060</v>
      </c>
      <c r="I912" s="46">
        <v>1</v>
      </c>
      <c r="J912" s="46">
        <v>94740</v>
      </c>
      <c r="K912" s="46">
        <f>ROUND(J912/0.35,-1)</f>
        <v>270690</v>
      </c>
      <c r="L912" s="47"/>
      <c r="M912" s="47"/>
      <c r="N912" s="46">
        <f>I912+M912</f>
        <v>1</v>
      </c>
      <c r="O912" s="51"/>
      <c r="P912" s="68"/>
      <c r="Q912" s="21"/>
    </row>
    <row r="913" spans="1:14" x14ac:dyDescent="0.3">
      <c r="D913" s="22" t="s">
        <v>1940</v>
      </c>
      <c r="E913" s="44">
        <v>15.3</v>
      </c>
      <c r="F913" s="23" t="s">
        <v>77</v>
      </c>
      <c r="G913" s="24" t="s">
        <v>77</v>
      </c>
      <c r="K913" s="46">
        <f t="shared" si="69"/>
        <v>0</v>
      </c>
      <c r="N913" s="46">
        <f t="shared" si="70"/>
        <v>0</v>
      </c>
    </row>
    <row r="914" spans="1:14" x14ac:dyDescent="0.3">
      <c r="A914" s="63">
        <v>273</v>
      </c>
      <c r="C914" s="48">
        <v>43567</v>
      </c>
      <c r="D914" s="22" t="s">
        <v>2010</v>
      </c>
      <c r="E914" s="44">
        <v>6.6109999999999998</v>
      </c>
      <c r="F914" s="23" t="s">
        <v>2011</v>
      </c>
      <c r="G914" s="24" t="s">
        <v>2012</v>
      </c>
      <c r="H914" s="23">
        <v>1030</v>
      </c>
      <c r="I914" s="25">
        <v>0.5</v>
      </c>
      <c r="J914" s="46">
        <v>41590</v>
      </c>
      <c r="K914" s="46">
        <f t="shared" si="69"/>
        <v>118830</v>
      </c>
      <c r="L914" s="47">
        <v>180000</v>
      </c>
      <c r="M914" s="47">
        <v>720</v>
      </c>
      <c r="N914" s="46">
        <f t="shared" si="70"/>
        <v>720.5</v>
      </c>
    </row>
    <row r="915" spans="1:14" x14ac:dyDescent="0.3">
      <c r="A915" s="63" t="s">
        <v>2014</v>
      </c>
      <c r="C915" s="48">
        <v>43567</v>
      </c>
      <c r="D915" s="22" t="s">
        <v>2015</v>
      </c>
      <c r="E915" s="44">
        <v>0.25600000000000001</v>
      </c>
      <c r="F915" s="23" t="s">
        <v>2016</v>
      </c>
      <c r="G915" s="24" t="s">
        <v>2017</v>
      </c>
      <c r="H915" s="23">
        <v>2040</v>
      </c>
      <c r="I915" s="25">
        <v>0.5</v>
      </c>
      <c r="J915" s="46">
        <v>34420</v>
      </c>
      <c r="K915" s="46">
        <f t="shared" si="69"/>
        <v>98340</v>
      </c>
      <c r="N915" s="46">
        <f t="shared" si="70"/>
        <v>0.5</v>
      </c>
    </row>
    <row r="916" spans="1:14" x14ac:dyDescent="0.3">
      <c r="A916" s="63" t="s">
        <v>2018</v>
      </c>
      <c r="C916" s="48">
        <v>43567</v>
      </c>
      <c r="D916" s="22" t="s">
        <v>2019</v>
      </c>
      <c r="E916" s="44">
        <v>18</v>
      </c>
      <c r="F916" s="23" t="s">
        <v>2020</v>
      </c>
      <c r="G916" s="24" t="s">
        <v>2021</v>
      </c>
      <c r="H916" s="23">
        <v>1210</v>
      </c>
      <c r="I916" s="25">
        <v>0.5</v>
      </c>
      <c r="J916" s="46">
        <v>68970</v>
      </c>
      <c r="K916" s="46">
        <f t="shared" si="69"/>
        <v>197060</v>
      </c>
      <c r="N916" s="46">
        <f t="shared" si="70"/>
        <v>0.5</v>
      </c>
    </row>
    <row r="917" spans="1:14" x14ac:dyDescent="0.3">
      <c r="A917" s="63">
        <v>276</v>
      </c>
      <c r="C917" s="48">
        <v>43567</v>
      </c>
      <c r="D917" s="22" t="s">
        <v>2022</v>
      </c>
      <c r="E917" s="44">
        <v>0.65200000000000002</v>
      </c>
      <c r="F917" s="23" t="s">
        <v>2023</v>
      </c>
      <c r="G917" s="24" t="s">
        <v>2024</v>
      </c>
      <c r="H917" s="23">
        <v>1100</v>
      </c>
      <c r="I917" s="25">
        <v>0.5</v>
      </c>
      <c r="J917" s="46">
        <v>30880</v>
      </c>
      <c r="K917" s="46">
        <f t="shared" si="69"/>
        <v>88230</v>
      </c>
      <c r="L917" s="47">
        <v>111500</v>
      </c>
      <c r="M917" s="47">
        <v>446</v>
      </c>
      <c r="N917" s="46">
        <f t="shared" si="70"/>
        <v>446.5</v>
      </c>
    </row>
    <row r="918" spans="1:14" x14ac:dyDescent="0.3">
      <c r="A918" s="63">
        <v>277</v>
      </c>
      <c r="C918" s="48">
        <v>43567</v>
      </c>
      <c r="D918" s="22" t="s">
        <v>2025</v>
      </c>
      <c r="E918" s="44">
        <v>0.11459999999999999</v>
      </c>
      <c r="F918" s="23" t="s">
        <v>2026</v>
      </c>
      <c r="G918" s="24" t="s">
        <v>2027</v>
      </c>
      <c r="H918" s="23">
        <v>3010</v>
      </c>
      <c r="I918" s="25">
        <v>0.5</v>
      </c>
      <c r="J918" s="46">
        <v>14080</v>
      </c>
      <c r="K918" s="46">
        <f t="shared" si="69"/>
        <v>40230</v>
      </c>
      <c r="L918" s="47">
        <v>32000</v>
      </c>
      <c r="M918" s="47">
        <v>128</v>
      </c>
      <c r="N918" s="46">
        <f t="shared" si="70"/>
        <v>128.5</v>
      </c>
    </row>
    <row r="919" spans="1:14" x14ac:dyDescent="0.3">
      <c r="A919" s="63">
        <v>278</v>
      </c>
      <c r="C919" s="48">
        <v>43567</v>
      </c>
      <c r="D919" s="22" t="s">
        <v>2028</v>
      </c>
      <c r="E919" s="44">
        <v>7.7149999999999999</v>
      </c>
      <c r="F919" s="23" t="s">
        <v>2029</v>
      </c>
      <c r="G919" s="24" t="s">
        <v>2030</v>
      </c>
      <c r="H919" s="23">
        <v>1010</v>
      </c>
      <c r="I919" s="25">
        <v>0.5</v>
      </c>
      <c r="J919" s="46">
        <v>16390</v>
      </c>
      <c r="K919" s="46">
        <f t="shared" si="69"/>
        <v>46830</v>
      </c>
      <c r="L919" s="47">
        <v>10000</v>
      </c>
      <c r="M919" s="47">
        <v>40</v>
      </c>
      <c r="N919" s="46">
        <f t="shared" si="70"/>
        <v>40.5</v>
      </c>
    </row>
    <row r="920" spans="1:14" x14ac:dyDescent="0.3">
      <c r="A920" s="63" t="s">
        <v>2031</v>
      </c>
      <c r="C920" s="48">
        <v>43567</v>
      </c>
      <c r="D920" s="22" t="s">
        <v>2032</v>
      </c>
      <c r="E920" s="44">
        <v>0.59440000000000004</v>
      </c>
      <c r="F920" s="23" t="s">
        <v>2033</v>
      </c>
      <c r="G920" s="24" t="s">
        <v>1044</v>
      </c>
      <c r="H920" s="23">
        <v>1060</v>
      </c>
      <c r="I920" s="25">
        <v>0.5</v>
      </c>
      <c r="J920" s="46">
        <v>21550</v>
      </c>
      <c r="K920" s="46">
        <f t="shared" si="69"/>
        <v>61570</v>
      </c>
      <c r="N920" s="46">
        <f t="shared" si="70"/>
        <v>0.5</v>
      </c>
    </row>
    <row r="921" spans="1:14" x14ac:dyDescent="0.3">
      <c r="A921" s="63">
        <v>279</v>
      </c>
      <c r="C921" s="48">
        <v>43567</v>
      </c>
      <c r="D921" s="22" t="s">
        <v>2034</v>
      </c>
      <c r="E921" s="44">
        <v>2.5402</v>
      </c>
      <c r="F921" s="23" t="s">
        <v>2035</v>
      </c>
      <c r="G921" s="24" t="s">
        <v>2036</v>
      </c>
      <c r="H921" s="23">
        <v>3010</v>
      </c>
      <c r="I921" s="25">
        <v>0.5</v>
      </c>
      <c r="J921" s="46">
        <v>71550</v>
      </c>
      <c r="K921" s="46">
        <f t="shared" si="69"/>
        <v>204430</v>
      </c>
      <c r="L921" s="47">
        <v>210500</v>
      </c>
      <c r="M921" s="47">
        <v>842</v>
      </c>
      <c r="N921" s="46">
        <f t="shared" si="70"/>
        <v>842.5</v>
      </c>
    </row>
    <row r="922" spans="1:14" x14ac:dyDescent="0.3">
      <c r="A922" s="63">
        <v>280</v>
      </c>
      <c r="C922" s="48">
        <v>43567</v>
      </c>
      <c r="D922" s="22" t="s">
        <v>2037</v>
      </c>
      <c r="E922" s="44">
        <v>5</v>
      </c>
      <c r="F922" s="23" t="s">
        <v>2038</v>
      </c>
      <c r="G922" s="24" t="s">
        <v>2039</v>
      </c>
      <c r="H922" s="23">
        <v>1170</v>
      </c>
      <c r="I922" s="25">
        <v>0.5</v>
      </c>
      <c r="J922" s="46">
        <v>18240</v>
      </c>
      <c r="K922" s="46">
        <f t="shared" si="69"/>
        <v>52110</v>
      </c>
      <c r="L922" s="47">
        <v>52000</v>
      </c>
      <c r="M922" s="47">
        <v>208</v>
      </c>
      <c r="N922" s="46">
        <f t="shared" si="70"/>
        <v>208.5</v>
      </c>
    </row>
    <row r="923" spans="1:14" x14ac:dyDescent="0.3">
      <c r="A923" s="63">
        <v>274</v>
      </c>
      <c r="C923" s="48">
        <v>43567</v>
      </c>
      <c r="D923" s="22" t="s">
        <v>2042</v>
      </c>
      <c r="E923" s="44">
        <v>10.236000000000001</v>
      </c>
      <c r="F923" s="23" t="s">
        <v>2040</v>
      </c>
      <c r="G923" s="24" t="s">
        <v>2041</v>
      </c>
      <c r="H923" s="23">
        <v>1050</v>
      </c>
      <c r="I923" s="25">
        <v>0.5</v>
      </c>
      <c r="J923" s="46">
        <v>18590</v>
      </c>
      <c r="K923" s="46">
        <f t="shared" si="69"/>
        <v>53110</v>
      </c>
      <c r="L923" s="47">
        <v>194370</v>
      </c>
      <c r="M923" s="47">
        <v>778</v>
      </c>
      <c r="N923" s="46">
        <f t="shared" si="70"/>
        <v>778.5</v>
      </c>
    </row>
    <row r="924" spans="1:14" x14ac:dyDescent="0.3">
      <c r="A924" s="63">
        <v>275</v>
      </c>
      <c r="C924" s="48">
        <v>43567</v>
      </c>
      <c r="D924" s="22" t="s">
        <v>2043</v>
      </c>
      <c r="E924" s="44">
        <v>10.24</v>
      </c>
      <c r="F924" s="23" t="s">
        <v>2040</v>
      </c>
      <c r="G924" s="24" t="s">
        <v>2044</v>
      </c>
      <c r="H924" s="23">
        <v>1050</v>
      </c>
      <c r="I924" s="25">
        <v>0.5</v>
      </c>
      <c r="J924" s="46">
        <v>18590</v>
      </c>
      <c r="K924" s="46">
        <f t="shared" si="69"/>
        <v>53110</v>
      </c>
      <c r="L924" s="47">
        <v>163840</v>
      </c>
      <c r="M924" s="47">
        <v>655.6</v>
      </c>
      <c r="N924" s="46">
        <f t="shared" si="70"/>
        <v>656.1</v>
      </c>
    </row>
    <row r="925" spans="1:14" x14ac:dyDescent="0.3">
      <c r="A925" s="63">
        <v>281</v>
      </c>
      <c r="C925" s="48">
        <v>43567</v>
      </c>
      <c r="D925" s="22" t="s">
        <v>2048</v>
      </c>
      <c r="E925" s="44">
        <v>11.2</v>
      </c>
      <c r="F925" s="23" t="s">
        <v>2046</v>
      </c>
      <c r="G925" s="24" t="s">
        <v>2047</v>
      </c>
      <c r="H925" s="23">
        <v>1010</v>
      </c>
      <c r="I925" s="25">
        <v>0.5</v>
      </c>
      <c r="J925" s="46">
        <v>73840</v>
      </c>
      <c r="K925" s="46">
        <f t="shared" si="69"/>
        <v>210970</v>
      </c>
      <c r="L925" s="47">
        <v>225000</v>
      </c>
      <c r="M925" s="47">
        <v>900</v>
      </c>
      <c r="N925" s="46">
        <f t="shared" si="70"/>
        <v>900.5</v>
      </c>
    </row>
    <row r="926" spans="1:14" x14ac:dyDescent="0.3">
      <c r="A926" s="63">
        <v>282</v>
      </c>
      <c r="C926" s="48">
        <v>43567</v>
      </c>
      <c r="D926" s="22" t="s">
        <v>2049</v>
      </c>
      <c r="E926" s="44">
        <v>36.509</v>
      </c>
      <c r="F926" s="23" t="s">
        <v>2046</v>
      </c>
      <c r="G926" s="24" t="s">
        <v>2050</v>
      </c>
      <c r="H926" s="23">
        <v>1010</v>
      </c>
      <c r="I926" s="25">
        <v>0.5</v>
      </c>
      <c r="J926" s="46">
        <v>48750</v>
      </c>
      <c r="K926" s="46">
        <f>ROUND(J926/0.35,-1)</f>
        <v>139290</v>
      </c>
      <c r="L926" s="47">
        <v>200799.5</v>
      </c>
      <c r="M926" s="47">
        <v>803.2</v>
      </c>
      <c r="N926" s="46">
        <f>I926+M926</f>
        <v>803.7</v>
      </c>
    </row>
    <row r="927" spans="1:14" x14ac:dyDescent="0.3">
      <c r="A927" s="63">
        <v>283</v>
      </c>
      <c r="C927" s="48">
        <v>43567</v>
      </c>
      <c r="D927" s="22" t="s">
        <v>2045</v>
      </c>
      <c r="E927" s="44">
        <v>31.61</v>
      </c>
      <c r="F927" s="23" t="s">
        <v>2046</v>
      </c>
      <c r="G927" s="24" t="s">
        <v>2051</v>
      </c>
      <c r="H927" s="23">
        <v>1010</v>
      </c>
      <c r="I927" s="25">
        <v>0.5</v>
      </c>
      <c r="J927" s="46">
        <v>43710</v>
      </c>
      <c r="K927" s="46">
        <f t="shared" si="69"/>
        <v>124890</v>
      </c>
      <c r="L927" s="47">
        <v>173855</v>
      </c>
      <c r="M927" s="47">
        <v>695.42</v>
      </c>
      <c r="N927" s="46">
        <f t="shared" si="70"/>
        <v>695.92</v>
      </c>
    </row>
    <row r="928" spans="1:14" x14ac:dyDescent="0.3">
      <c r="A928" s="63">
        <v>284</v>
      </c>
      <c r="C928" s="48">
        <v>43567</v>
      </c>
      <c r="D928" s="22" t="s">
        <v>2052</v>
      </c>
      <c r="E928" s="44">
        <v>22.003</v>
      </c>
      <c r="F928" s="23" t="s">
        <v>2046</v>
      </c>
      <c r="G928" s="24" t="s">
        <v>2053</v>
      </c>
      <c r="H928" s="23">
        <v>1010</v>
      </c>
      <c r="I928" s="25">
        <v>0.5</v>
      </c>
      <c r="J928" s="46">
        <v>26690</v>
      </c>
      <c r="K928" s="46">
        <f t="shared" si="69"/>
        <v>76260</v>
      </c>
      <c r="L928" s="47">
        <v>101213.8</v>
      </c>
      <c r="M928" s="47">
        <v>404.86</v>
      </c>
      <c r="N928" s="46">
        <f t="shared" si="70"/>
        <v>405.36</v>
      </c>
    </row>
    <row r="929" spans="1:17" x14ac:dyDescent="0.3">
      <c r="A929" s="63">
        <v>285</v>
      </c>
      <c r="C929" s="48">
        <v>43567</v>
      </c>
      <c r="D929" s="22" t="s">
        <v>2054</v>
      </c>
      <c r="E929" s="44">
        <v>8.0220000000000002</v>
      </c>
      <c r="F929" s="23" t="s">
        <v>2046</v>
      </c>
      <c r="G929" s="24" t="s">
        <v>2055</v>
      </c>
      <c r="H929" s="23">
        <v>1010</v>
      </c>
      <c r="I929" s="25">
        <v>0.5</v>
      </c>
      <c r="J929" s="46">
        <v>12240</v>
      </c>
      <c r="K929" s="46">
        <f t="shared" si="69"/>
        <v>34970</v>
      </c>
      <c r="L929" s="47">
        <v>49736.4</v>
      </c>
      <c r="M929" s="47">
        <v>198.95</v>
      </c>
      <c r="N929" s="46">
        <f t="shared" si="70"/>
        <v>199.45</v>
      </c>
    </row>
    <row r="930" spans="1:17" x14ac:dyDescent="0.3">
      <c r="A930" s="63">
        <v>286</v>
      </c>
      <c r="C930" s="48">
        <v>43567</v>
      </c>
      <c r="D930" s="22" t="s">
        <v>2056</v>
      </c>
      <c r="E930" s="44">
        <v>9.0619999999999994</v>
      </c>
      <c r="F930" s="23" t="s">
        <v>2046</v>
      </c>
      <c r="G930" s="24" t="s">
        <v>2057</v>
      </c>
      <c r="H930" s="23">
        <v>1010</v>
      </c>
      <c r="I930" s="25">
        <v>0.5</v>
      </c>
      <c r="J930" s="46">
        <v>13640</v>
      </c>
      <c r="K930" s="46">
        <f t="shared" si="69"/>
        <v>38970</v>
      </c>
      <c r="L930" s="47">
        <v>45310</v>
      </c>
      <c r="M930" s="47">
        <v>181.24</v>
      </c>
      <c r="N930" s="46">
        <f t="shared" si="70"/>
        <v>181.74</v>
      </c>
    </row>
    <row r="931" spans="1:17" s="39" customFormat="1" x14ac:dyDescent="0.3">
      <c r="A931" s="35">
        <v>287</v>
      </c>
      <c r="B931" s="36"/>
      <c r="C931" s="37">
        <v>43567</v>
      </c>
      <c r="D931" s="38" t="s">
        <v>2058</v>
      </c>
      <c r="E931" s="35">
        <v>0.33700000000000002</v>
      </c>
      <c r="F931" s="39" t="s">
        <v>2059</v>
      </c>
      <c r="G931" s="40" t="s">
        <v>2060</v>
      </c>
      <c r="H931" s="39">
        <v>3010</v>
      </c>
      <c r="I931" s="41">
        <v>0.5</v>
      </c>
      <c r="J931" s="41">
        <v>51600</v>
      </c>
      <c r="K931" s="41">
        <v>160000</v>
      </c>
      <c r="L931" s="42">
        <v>160000</v>
      </c>
      <c r="M931" s="42">
        <v>640</v>
      </c>
      <c r="N931" s="41">
        <f t="shared" si="70"/>
        <v>640.5</v>
      </c>
      <c r="O931" s="53"/>
      <c r="P931" s="37"/>
      <c r="Q931" s="36"/>
    </row>
    <row r="932" spans="1:17" x14ac:dyDescent="0.3">
      <c r="K932" s="46"/>
      <c r="N932" s="46">
        <f>SUM(N893:N931)</f>
        <v>7959.869999999999</v>
      </c>
      <c r="O932" s="51">
        <v>71350</v>
      </c>
    </row>
    <row r="933" spans="1:17" x14ac:dyDescent="0.3">
      <c r="K933" s="46"/>
      <c r="N933" s="46"/>
    </row>
    <row r="934" spans="1:17" s="45" customFormat="1" ht="26" x14ac:dyDescent="0.3">
      <c r="A934" s="63">
        <v>259</v>
      </c>
      <c r="B934" s="21"/>
      <c r="C934" s="52" t="s">
        <v>2063</v>
      </c>
      <c r="D934" s="43"/>
      <c r="E934" s="44"/>
      <c r="G934" s="24"/>
      <c r="I934" s="46"/>
      <c r="J934" s="46"/>
      <c r="K934" s="46">
        <f t="shared" si="69"/>
        <v>0</v>
      </c>
      <c r="L934" s="47"/>
      <c r="M934" s="47"/>
      <c r="N934" s="46">
        <v>16.12</v>
      </c>
      <c r="O934" s="51" t="s">
        <v>2122</v>
      </c>
      <c r="P934" s="68"/>
      <c r="Q934" s="21"/>
    </row>
    <row r="935" spans="1:17" s="45" customFormat="1" x14ac:dyDescent="0.3">
      <c r="A935" s="63" t="s">
        <v>2062</v>
      </c>
      <c r="B935" s="21"/>
      <c r="C935" s="48">
        <v>43567</v>
      </c>
      <c r="D935" s="43" t="s">
        <v>2064</v>
      </c>
      <c r="E935" s="44">
        <v>0.55700000000000005</v>
      </c>
      <c r="F935" s="45" t="s">
        <v>2065</v>
      </c>
      <c r="G935" s="45" t="s">
        <v>2066</v>
      </c>
      <c r="H935" s="45">
        <v>1030</v>
      </c>
      <c r="I935" s="46">
        <v>0.5</v>
      </c>
      <c r="J935" s="46">
        <v>5410</v>
      </c>
      <c r="K935" s="46">
        <f t="shared" si="69"/>
        <v>15460</v>
      </c>
      <c r="L935" s="47"/>
      <c r="M935" s="47"/>
      <c r="N935" s="46">
        <f t="shared" si="70"/>
        <v>0.5</v>
      </c>
      <c r="O935" s="51"/>
      <c r="P935" s="68"/>
      <c r="Q935" s="21"/>
    </row>
    <row r="936" spans="1:17" x14ac:dyDescent="0.3">
      <c r="A936" s="63">
        <v>288</v>
      </c>
      <c r="B936" s="21" t="s">
        <v>403</v>
      </c>
      <c r="C936" s="48">
        <v>43570</v>
      </c>
      <c r="D936" s="22" t="s">
        <v>2067</v>
      </c>
      <c r="E936" s="44" t="s">
        <v>972</v>
      </c>
      <c r="F936" s="23" t="s">
        <v>2068</v>
      </c>
      <c r="G936" s="24" t="s">
        <v>2069</v>
      </c>
      <c r="H936" s="23">
        <v>3010</v>
      </c>
      <c r="I936" s="25">
        <v>0.5</v>
      </c>
      <c r="J936" s="46">
        <v>13790</v>
      </c>
      <c r="K936" s="46">
        <f t="shared" si="69"/>
        <v>39400</v>
      </c>
      <c r="L936" s="47">
        <v>30100</v>
      </c>
      <c r="M936" s="47">
        <v>120.4</v>
      </c>
      <c r="N936" s="46">
        <f t="shared" si="70"/>
        <v>120.9</v>
      </c>
    </row>
    <row r="937" spans="1:17" x14ac:dyDescent="0.3">
      <c r="A937" s="63" t="s">
        <v>2070</v>
      </c>
      <c r="C937" s="48">
        <v>43570</v>
      </c>
      <c r="D937" s="22" t="s">
        <v>2071</v>
      </c>
      <c r="E937" s="44">
        <v>50.417999999999999</v>
      </c>
      <c r="F937" s="23" t="s">
        <v>2076</v>
      </c>
      <c r="G937" s="24" t="s">
        <v>2077</v>
      </c>
      <c r="H937" s="23">
        <v>1150</v>
      </c>
      <c r="I937" s="25">
        <v>1.5</v>
      </c>
      <c r="J937" s="46">
        <v>113000</v>
      </c>
      <c r="K937" s="46">
        <f t="shared" si="69"/>
        <v>322860</v>
      </c>
      <c r="N937" s="46">
        <f t="shared" si="70"/>
        <v>1.5</v>
      </c>
    </row>
    <row r="938" spans="1:17" x14ac:dyDescent="0.3">
      <c r="D938" s="22" t="s">
        <v>2072</v>
      </c>
      <c r="E938" s="44" t="s">
        <v>2074</v>
      </c>
      <c r="F938" s="23" t="s">
        <v>77</v>
      </c>
      <c r="G938" s="45" t="s">
        <v>77</v>
      </c>
      <c r="K938" s="46">
        <f t="shared" si="69"/>
        <v>0</v>
      </c>
      <c r="N938" s="46">
        <f t="shared" si="70"/>
        <v>0</v>
      </c>
    </row>
    <row r="939" spans="1:17" x14ac:dyDescent="0.3">
      <c r="D939" s="22" t="s">
        <v>2073</v>
      </c>
      <c r="E939" s="44" t="s">
        <v>2075</v>
      </c>
      <c r="F939" s="45" t="s">
        <v>77</v>
      </c>
      <c r="G939" s="45" t="s">
        <v>77</v>
      </c>
      <c r="K939" s="46">
        <f t="shared" ref="K939:K991" si="73">ROUND(J939/0.35,-1)</f>
        <v>0</v>
      </c>
      <c r="N939" s="46">
        <f t="shared" ref="N939:N991" si="74">I939+M939</f>
        <v>0</v>
      </c>
    </row>
    <row r="940" spans="1:17" x14ac:dyDescent="0.3">
      <c r="A940" s="63">
        <v>289</v>
      </c>
      <c r="C940" s="48">
        <v>43571</v>
      </c>
      <c r="D940" s="22" t="s">
        <v>2078</v>
      </c>
      <c r="E940" s="44">
        <v>0.54669999999999996</v>
      </c>
      <c r="F940" s="23" t="s">
        <v>2079</v>
      </c>
      <c r="G940" s="24" t="s">
        <v>2080</v>
      </c>
      <c r="H940" s="23">
        <v>1070</v>
      </c>
      <c r="I940" s="25">
        <v>0.5</v>
      </c>
      <c r="J940" s="46">
        <v>97670</v>
      </c>
      <c r="K940" s="46">
        <f t="shared" si="73"/>
        <v>279060</v>
      </c>
      <c r="L940" s="47">
        <v>251700</v>
      </c>
      <c r="M940" s="47">
        <v>1006.8</v>
      </c>
      <c r="N940" s="46">
        <f t="shared" si="74"/>
        <v>1007.3</v>
      </c>
    </row>
    <row r="941" spans="1:17" x14ac:dyDescent="0.3">
      <c r="A941" s="63">
        <v>290</v>
      </c>
      <c r="B941" s="21" t="s">
        <v>403</v>
      </c>
      <c r="C941" s="48">
        <v>43571</v>
      </c>
      <c r="D941" s="22" t="s">
        <v>2081</v>
      </c>
      <c r="E941" s="44" t="s">
        <v>2082</v>
      </c>
      <c r="F941" s="23" t="s">
        <v>2083</v>
      </c>
      <c r="G941" s="24" t="s">
        <v>2084</v>
      </c>
      <c r="H941" s="23">
        <v>1100</v>
      </c>
      <c r="I941" s="25">
        <v>0.5</v>
      </c>
      <c r="J941" s="46">
        <v>31590</v>
      </c>
      <c r="K941" s="46">
        <f t="shared" si="73"/>
        <v>90260</v>
      </c>
      <c r="L941" s="47">
        <v>65361</v>
      </c>
      <c r="M941" s="47">
        <v>261.60000000000002</v>
      </c>
      <c r="N941" s="46">
        <f t="shared" si="74"/>
        <v>262.10000000000002</v>
      </c>
    </row>
    <row r="942" spans="1:17" x14ac:dyDescent="0.3">
      <c r="A942" s="63" t="s">
        <v>2085</v>
      </c>
      <c r="C942" s="48">
        <v>43571</v>
      </c>
      <c r="D942" s="22" t="s">
        <v>2086</v>
      </c>
      <c r="E942" s="44">
        <v>0.92</v>
      </c>
      <c r="F942" s="23" t="s">
        <v>2087</v>
      </c>
      <c r="G942" s="24" t="s">
        <v>2088</v>
      </c>
      <c r="H942" s="23">
        <v>1090</v>
      </c>
      <c r="I942" s="25">
        <v>0.5</v>
      </c>
      <c r="J942" s="46">
        <v>47000</v>
      </c>
      <c r="K942" s="46">
        <f t="shared" si="73"/>
        <v>134290</v>
      </c>
      <c r="N942" s="46">
        <f t="shared" si="74"/>
        <v>0.5</v>
      </c>
    </row>
    <row r="943" spans="1:17" x14ac:dyDescent="0.3">
      <c r="A943" s="63">
        <v>291</v>
      </c>
      <c r="C943" s="48">
        <v>43571</v>
      </c>
      <c r="D943" s="22" t="s">
        <v>2089</v>
      </c>
      <c r="E943" s="44">
        <v>5</v>
      </c>
      <c r="F943" s="23" t="s">
        <v>2091</v>
      </c>
      <c r="G943" s="24" t="s">
        <v>2092</v>
      </c>
      <c r="H943" s="23">
        <v>1010</v>
      </c>
      <c r="I943" s="25">
        <v>1</v>
      </c>
      <c r="J943" s="46">
        <v>29930</v>
      </c>
      <c r="K943" s="46">
        <f t="shared" si="73"/>
        <v>85510</v>
      </c>
      <c r="L943" s="47">
        <v>92000</v>
      </c>
      <c r="M943" s="47">
        <v>368</v>
      </c>
      <c r="N943" s="46">
        <f t="shared" si="74"/>
        <v>369</v>
      </c>
    </row>
    <row r="944" spans="1:17" x14ac:dyDescent="0.3">
      <c r="D944" s="22" t="s">
        <v>2090</v>
      </c>
      <c r="E944" s="44">
        <v>5</v>
      </c>
      <c r="F944" s="23" t="s">
        <v>77</v>
      </c>
      <c r="G944" s="24" t="s">
        <v>77</v>
      </c>
      <c r="K944" s="46">
        <f t="shared" si="73"/>
        <v>0</v>
      </c>
      <c r="N944" s="46">
        <f t="shared" si="74"/>
        <v>0</v>
      </c>
    </row>
    <row r="945" spans="1:17" x14ac:dyDescent="0.3">
      <c r="A945" s="63">
        <v>292</v>
      </c>
      <c r="C945" s="48">
        <v>43571</v>
      </c>
      <c r="D945" s="22" t="s">
        <v>2093</v>
      </c>
      <c r="E945" s="44">
        <v>0.186</v>
      </c>
      <c r="F945" s="23" t="s">
        <v>2094</v>
      </c>
      <c r="G945" s="24" t="s">
        <v>2095</v>
      </c>
      <c r="H945" s="23">
        <v>2010</v>
      </c>
      <c r="I945" s="25">
        <v>1</v>
      </c>
      <c r="J945" s="46">
        <f>4240+23410</f>
        <v>27650</v>
      </c>
      <c r="K945" s="46">
        <f t="shared" si="73"/>
        <v>79000</v>
      </c>
      <c r="L945" s="47">
        <v>113000</v>
      </c>
      <c r="M945" s="47">
        <v>452</v>
      </c>
      <c r="N945" s="46">
        <f t="shared" si="74"/>
        <v>453</v>
      </c>
    </row>
    <row r="946" spans="1:17" x14ac:dyDescent="0.3">
      <c r="A946" s="63">
        <v>293</v>
      </c>
      <c r="C946" s="48">
        <v>43571</v>
      </c>
      <c r="D946" s="22" t="s">
        <v>2096</v>
      </c>
      <c r="E946" s="44">
        <v>0.19289999999999999</v>
      </c>
      <c r="F946" s="23" t="s">
        <v>2097</v>
      </c>
      <c r="G946" s="24" t="s">
        <v>2098</v>
      </c>
      <c r="H946" s="23">
        <v>3010</v>
      </c>
      <c r="I946" s="25">
        <v>0.5</v>
      </c>
      <c r="J946" s="46">
        <v>18380</v>
      </c>
      <c r="K946" s="46">
        <f t="shared" si="73"/>
        <v>52510</v>
      </c>
      <c r="L946" s="47">
        <v>95000</v>
      </c>
      <c r="M946" s="47">
        <v>380</v>
      </c>
      <c r="N946" s="46">
        <f t="shared" si="74"/>
        <v>380.5</v>
      </c>
    </row>
    <row r="947" spans="1:17" x14ac:dyDescent="0.3">
      <c r="A947" s="63" t="s">
        <v>2099</v>
      </c>
      <c r="C947" s="48">
        <v>43571</v>
      </c>
      <c r="D947" s="22" t="s">
        <v>2101</v>
      </c>
      <c r="E947" s="44">
        <v>1.51</v>
      </c>
      <c r="F947" s="23" t="s">
        <v>2103</v>
      </c>
      <c r="G947" s="24" t="s">
        <v>2105</v>
      </c>
      <c r="H947" s="23">
        <v>1150</v>
      </c>
      <c r="I947" s="25">
        <v>0.5</v>
      </c>
      <c r="J947" s="46">
        <v>12650</v>
      </c>
      <c r="K947" s="46">
        <f t="shared" si="73"/>
        <v>36140</v>
      </c>
      <c r="N947" s="46">
        <f t="shared" si="74"/>
        <v>0.5</v>
      </c>
    </row>
    <row r="948" spans="1:17" x14ac:dyDescent="0.3">
      <c r="A948" s="63" t="s">
        <v>2100</v>
      </c>
      <c r="C948" s="48">
        <v>43571</v>
      </c>
      <c r="D948" s="22" t="s">
        <v>2102</v>
      </c>
      <c r="E948" s="44">
        <v>0.46279999999999999</v>
      </c>
      <c r="F948" s="23" t="s">
        <v>2104</v>
      </c>
      <c r="G948" s="24" t="s">
        <v>2106</v>
      </c>
      <c r="H948" s="23">
        <v>1150</v>
      </c>
      <c r="I948" s="25">
        <v>0.5</v>
      </c>
      <c r="J948" s="46">
        <v>36510</v>
      </c>
      <c r="K948" s="46">
        <f t="shared" si="73"/>
        <v>104310</v>
      </c>
      <c r="N948" s="46">
        <f t="shared" si="74"/>
        <v>0.5</v>
      </c>
    </row>
    <row r="949" spans="1:17" x14ac:dyDescent="0.3">
      <c r="A949" s="63">
        <v>294</v>
      </c>
      <c r="C949" s="48">
        <v>43571</v>
      </c>
      <c r="D949" s="22" t="s">
        <v>2107</v>
      </c>
      <c r="E949" s="44">
        <v>9.1499999999999998E-2</v>
      </c>
      <c r="F949" s="23" t="s">
        <v>2108</v>
      </c>
      <c r="G949" s="24" t="s">
        <v>2109</v>
      </c>
      <c r="H949" s="23">
        <v>3010</v>
      </c>
      <c r="I949" s="25">
        <v>0.5</v>
      </c>
      <c r="J949" s="46">
        <v>18910</v>
      </c>
      <c r="K949" s="46">
        <f t="shared" si="73"/>
        <v>54030</v>
      </c>
      <c r="L949" s="47">
        <v>32000</v>
      </c>
      <c r="M949" s="47">
        <v>128</v>
      </c>
      <c r="N949" s="46">
        <f t="shared" si="74"/>
        <v>128.5</v>
      </c>
    </row>
    <row r="950" spans="1:17" x14ac:dyDescent="0.3">
      <c r="A950" s="63">
        <v>295</v>
      </c>
      <c r="C950" s="48">
        <v>43572</v>
      </c>
      <c r="D950" s="22" t="s">
        <v>2110</v>
      </c>
      <c r="E950" s="44" t="s">
        <v>553</v>
      </c>
      <c r="F950" s="23" t="s">
        <v>2111</v>
      </c>
      <c r="G950" s="24" t="s">
        <v>1137</v>
      </c>
      <c r="H950" s="23">
        <v>3010</v>
      </c>
      <c r="I950" s="25">
        <v>0.5</v>
      </c>
      <c r="J950" s="46">
        <v>15640</v>
      </c>
      <c r="K950" s="46">
        <f t="shared" si="73"/>
        <v>44690</v>
      </c>
      <c r="L950" s="47">
        <v>30000</v>
      </c>
      <c r="M950" s="47">
        <v>120</v>
      </c>
      <c r="N950" s="46">
        <f t="shared" si="74"/>
        <v>120.5</v>
      </c>
    </row>
    <row r="951" spans="1:17" x14ac:dyDescent="0.3">
      <c r="A951" s="63">
        <v>296</v>
      </c>
      <c r="C951" s="48">
        <v>43572</v>
      </c>
      <c r="D951" s="22" t="s">
        <v>2112</v>
      </c>
      <c r="E951" s="44">
        <v>8.3800000000000008</v>
      </c>
      <c r="F951" s="23" t="s">
        <v>2113</v>
      </c>
      <c r="G951" s="24" t="s">
        <v>2114</v>
      </c>
      <c r="H951" s="23">
        <v>1200</v>
      </c>
      <c r="I951" s="25">
        <v>0.5</v>
      </c>
      <c r="J951" s="46">
        <v>27310</v>
      </c>
      <c r="K951" s="46">
        <f t="shared" si="73"/>
        <v>78030</v>
      </c>
      <c r="L951" s="47">
        <v>66500</v>
      </c>
      <c r="M951" s="47">
        <v>266</v>
      </c>
      <c r="N951" s="46">
        <f t="shared" si="74"/>
        <v>266.5</v>
      </c>
    </row>
    <row r="952" spans="1:17" x14ac:dyDescent="0.3">
      <c r="A952" s="63">
        <v>297</v>
      </c>
      <c r="C952" s="48">
        <v>43572</v>
      </c>
      <c r="D952" s="22" t="s">
        <v>2118</v>
      </c>
      <c r="E952" s="44" t="s">
        <v>2117</v>
      </c>
      <c r="F952" s="23" t="s">
        <v>2116</v>
      </c>
      <c r="G952" s="24" t="s">
        <v>2115</v>
      </c>
      <c r="H952" s="23">
        <v>1150</v>
      </c>
      <c r="I952" s="25">
        <v>0.5</v>
      </c>
      <c r="J952" s="46">
        <v>47230</v>
      </c>
      <c r="K952" s="46">
        <f t="shared" si="73"/>
        <v>134940</v>
      </c>
      <c r="L952" s="47">
        <v>166000</v>
      </c>
      <c r="M952" s="47">
        <v>664</v>
      </c>
      <c r="N952" s="46">
        <f t="shared" si="74"/>
        <v>664.5</v>
      </c>
    </row>
    <row r="953" spans="1:17" s="39" customFormat="1" x14ac:dyDescent="0.3">
      <c r="A953" s="35">
        <v>298</v>
      </c>
      <c r="B953" s="36"/>
      <c r="C953" s="37">
        <v>43572</v>
      </c>
      <c r="D953" s="38" t="s">
        <v>2119</v>
      </c>
      <c r="E953" s="35" t="s">
        <v>1346</v>
      </c>
      <c r="F953" s="39" t="s">
        <v>2120</v>
      </c>
      <c r="G953" s="40" t="s">
        <v>2121</v>
      </c>
      <c r="H953" s="39">
        <v>1190</v>
      </c>
      <c r="I953" s="41">
        <v>0.5</v>
      </c>
      <c r="J953" s="41">
        <v>1760</v>
      </c>
      <c r="K953" s="41">
        <f t="shared" si="73"/>
        <v>5030</v>
      </c>
      <c r="L953" s="42">
        <v>5030</v>
      </c>
      <c r="M953" s="42">
        <v>20.12</v>
      </c>
      <c r="N953" s="41">
        <f t="shared" si="74"/>
        <v>20.62</v>
      </c>
      <c r="O953" s="53"/>
      <c r="P953" s="37"/>
      <c r="Q953" s="36"/>
    </row>
    <row r="954" spans="1:17" x14ac:dyDescent="0.3">
      <c r="K954" s="46"/>
      <c r="N954" s="46">
        <f>SUM(N934:N953)</f>
        <v>3813.04</v>
      </c>
    </row>
    <row r="955" spans="1:17" x14ac:dyDescent="0.3">
      <c r="K955" s="46"/>
      <c r="N955" s="46"/>
    </row>
    <row r="956" spans="1:17" x14ac:dyDescent="0.3">
      <c r="A956" s="63" t="s">
        <v>2123</v>
      </c>
      <c r="C956" s="48">
        <v>43572</v>
      </c>
      <c r="D956" s="22" t="s">
        <v>2124</v>
      </c>
      <c r="E956" s="44">
        <v>37</v>
      </c>
      <c r="F956" s="23" t="s">
        <v>2125</v>
      </c>
      <c r="G956" s="24" t="s">
        <v>2126</v>
      </c>
      <c r="H956" s="23">
        <v>1100</v>
      </c>
      <c r="I956" s="25">
        <v>0.5</v>
      </c>
      <c r="J956" s="46">
        <v>53660</v>
      </c>
      <c r="K956" s="46">
        <f t="shared" si="73"/>
        <v>153310</v>
      </c>
      <c r="N956" s="46">
        <f t="shared" si="74"/>
        <v>0.5</v>
      </c>
    </row>
    <row r="957" spans="1:17" x14ac:dyDescent="0.3">
      <c r="A957" s="63">
        <v>299</v>
      </c>
      <c r="C957" s="48">
        <v>43572</v>
      </c>
      <c r="D957" s="22" t="s">
        <v>2124</v>
      </c>
      <c r="E957" s="44">
        <v>37</v>
      </c>
      <c r="F957" s="24" t="s">
        <v>2126</v>
      </c>
      <c r="G957" s="24" t="s">
        <v>2127</v>
      </c>
      <c r="H957" s="23">
        <v>1100</v>
      </c>
      <c r="I957" s="25">
        <v>0.5</v>
      </c>
      <c r="J957" s="46">
        <v>53660</v>
      </c>
      <c r="K957" s="46">
        <f t="shared" si="73"/>
        <v>153310</v>
      </c>
      <c r="L957" s="47">
        <v>145000</v>
      </c>
      <c r="M957" s="47">
        <v>580</v>
      </c>
      <c r="N957" s="46">
        <f t="shared" si="74"/>
        <v>580.5</v>
      </c>
    </row>
    <row r="958" spans="1:17" x14ac:dyDescent="0.3">
      <c r="A958" s="63">
        <v>300</v>
      </c>
      <c r="C958" s="48">
        <v>43572</v>
      </c>
      <c r="D958" s="22" t="s">
        <v>2128</v>
      </c>
      <c r="E958" s="44" t="s">
        <v>2130</v>
      </c>
      <c r="F958" s="23" t="s">
        <v>2132</v>
      </c>
      <c r="G958" s="24" t="s">
        <v>1298</v>
      </c>
      <c r="H958" s="23">
        <v>3010</v>
      </c>
      <c r="I958" s="25">
        <v>1</v>
      </c>
      <c r="J958" s="46">
        <v>49540</v>
      </c>
      <c r="K958" s="46">
        <f t="shared" si="73"/>
        <v>141540</v>
      </c>
      <c r="L958" s="47">
        <v>35000</v>
      </c>
      <c r="M958" s="47">
        <v>140</v>
      </c>
      <c r="N958" s="46">
        <f t="shared" si="74"/>
        <v>141</v>
      </c>
    </row>
    <row r="959" spans="1:17" x14ac:dyDescent="0.3">
      <c r="D959" s="22" t="s">
        <v>2129</v>
      </c>
      <c r="E959" s="44" t="s">
        <v>2131</v>
      </c>
      <c r="F959" s="23" t="s">
        <v>77</v>
      </c>
      <c r="G959" s="45" t="s">
        <v>77</v>
      </c>
      <c r="K959" s="46">
        <f t="shared" si="73"/>
        <v>0</v>
      </c>
      <c r="N959" s="46">
        <f t="shared" si="74"/>
        <v>0</v>
      </c>
    </row>
    <row r="960" spans="1:17" x14ac:dyDescent="0.3">
      <c r="A960" s="63">
        <v>302</v>
      </c>
      <c r="C960" s="48">
        <v>43572</v>
      </c>
      <c r="D960" s="22" t="s">
        <v>2133</v>
      </c>
      <c r="E960" s="44">
        <v>9.2759999999999998</v>
      </c>
      <c r="F960" s="23" t="s">
        <v>2134</v>
      </c>
      <c r="G960" s="24" t="s">
        <v>2135</v>
      </c>
      <c r="H960" s="23">
        <v>3010</v>
      </c>
      <c r="I960" s="25">
        <v>0.5</v>
      </c>
      <c r="J960" s="46">
        <v>530740</v>
      </c>
      <c r="K960" s="46">
        <f t="shared" si="73"/>
        <v>1516400</v>
      </c>
      <c r="L960" s="47">
        <v>1750000</v>
      </c>
      <c r="M960" s="47">
        <v>7000</v>
      </c>
      <c r="N960" s="46">
        <f t="shared" si="74"/>
        <v>7000.5</v>
      </c>
    </row>
    <row r="961" spans="1:17" x14ac:dyDescent="0.3">
      <c r="A961" s="63">
        <v>301</v>
      </c>
      <c r="C961" s="48">
        <v>43572</v>
      </c>
      <c r="D961" s="22" t="s">
        <v>2136</v>
      </c>
      <c r="E961" s="44">
        <v>0.63500000000000001</v>
      </c>
      <c r="F961" s="23" t="s">
        <v>2137</v>
      </c>
      <c r="G961" s="24" t="s">
        <v>2138</v>
      </c>
      <c r="H961" s="23">
        <v>1100</v>
      </c>
      <c r="I961" s="25">
        <v>1</v>
      </c>
      <c r="J961" s="46">
        <v>22260</v>
      </c>
      <c r="K961" s="46">
        <f t="shared" si="73"/>
        <v>63600</v>
      </c>
      <c r="L961" s="47">
        <v>70000</v>
      </c>
      <c r="M961" s="47">
        <v>280</v>
      </c>
      <c r="N961" s="46">
        <f t="shared" si="74"/>
        <v>281</v>
      </c>
    </row>
    <row r="962" spans="1:17" s="39" customFormat="1" x14ac:dyDescent="0.3">
      <c r="A962" s="35">
        <v>303</v>
      </c>
      <c r="B962" s="36"/>
      <c r="C962" s="37">
        <v>43572</v>
      </c>
      <c r="D962" s="38" t="s">
        <v>2139</v>
      </c>
      <c r="E962" s="35">
        <v>60.259900000000002</v>
      </c>
      <c r="F962" s="39" t="s">
        <v>2140</v>
      </c>
      <c r="G962" s="40" t="s">
        <v>2141</v>
      </c>
      <c r="H962" s="39">
        <v>1070</v>
      </c>
      <c r="I962" s="41">
        <v>0.5</v>
      </c>
      <c r="J962" s="41">
        <v>109360</v>
      </c>
      <c r="K962" s="41">
        <f t="shared" si="73"/>
        <v>312460</v>
      </c>
      <c r="L962" s="42">
        <v>300000</v>
      </c>
      <c r="M962" s="42">
        <v>1200</v>
      </c>
      <c r="N962" s="41">
        <f t="shared" si="74"/>
        <v>1200.5</v>
      </c>
      <c r="O962" s="53"/>
      <c r="P962" s="37"/>
      <c r="Q962" s="36"/>
    </row>
    <row r="963" spans="1:17" x14ac:dyDescent="0.3">
      <c r="K963" s="46"/>
      <c r="N963" s="46">
        <f>SUM(N956:N962)</f>
        <v>9204</v>
      </c>
      <c r="O963" s="51">
        <v>71390</v>
      </c>
    </row>
    <row r="964" spans="1:17" x14ac:dyDescent="0.3">
      <c r="K964" s="46"/>
      <c r="N964" s="46"/>
    </row>
    <row r="965" spans="1:17" s="45" customFormat="1" x14ac:dyDescent="0.3">
      <c r="A965" s="63">
        <v>261</v>
      </c>
      <c r="B965" s="21"/>
      <c r="C965" s="48">
        <v>43565</v>
      </c>
      <c r="D965" s="43" t="s">
        <v>2003</v>
      </c>
      <c r="E965" s="44">
        <v>0.1699</v>
      </c>
      <c r="F965" s="45" t="s">
        <v>2006</v>
      </c>
      <c r="G965" s="24" t="s">
        <v>2004</v>
      </c>
      <c r="H965" s="45">
        <v>2050</v>
      </c>
      <c r="I965" s="46">
        <v>0.5</v>
      </c>
      <c r="J965" s="46">
        <v>26010</v>
      </c>
      <c r="K965" s="46">
        <f>ROUND(J965/0.35,-1)</f>
        <v>74310</v>
      </c>
      <c r="L965" s="47">
        <v>84500</v>
      </c>
      <c r="M965" s="47">
        <v>338</v>
      </c>
      <c r="N965" s="46">
        <f>I965+M965</f>
        <v>338.5</v>
      </c>
      <c r="O965" s="51"/>
      <c r="P965" s="68"/>
      <c r="Q965" s="21"/>
    </row>
    <row r="966" spans="1:17" x14ac:dyDescent="0.3">
      <c r="A966" s="63">
        <v>304</v>
      </c>
      <c r="C966" s="48">
        <v>43574</v>
      </c>
      <c r="D966" s="22" t="s">
        <v>2142</v>
      </c>
      <c r="E966" s="44">
        <v>0.18</v>
      </c>
      <c r="F966" s="23" t="s">
        <v>2143</v>
      </c>
      <c r="G966" s="24" t="s">
        <v>2144</v>
      </c>
      <c r="H966" s="23">
        <v>3010</v>
      </c>
      <c r="I966" s="25">
        <v>0.5</v>
      </c>
      <c r="J966" s="46">
        <v>34850</v>
      </c>
      <c r="K966" s="46">
        <f t="shared" si="73"/>
        <v>99570</v>
      </c>
      <c r="L966" s="47">
        <v>90000</v>
      </c>
      <c r="M966" s="47">
        <v>360</v>
      </c>
      <c r="N966" s="46">
        <f t="shared" si="74"/>
        <v>360.5</v>
      </c>
    </row>
    <row r="967" spans="1:17" x14ac:dyDescent="0.3">
      <c r="A967" s="63" t="s">
        <v>2145</v>
      </c>
      <c r="C967" s="48">
        <v>43574</v>
      </c>
      <c r="D967" s="22" t="s">
        <v>2146</v>
      </c>
      <c r="E967" s="44">
        <v>25</v>
      </c>
      <c r="F967" s="23" t="s">
        <v>2149</v>
      </c>
      <c r="G967" s="24" t="s">
        <v>2150</v>
      </c>
      <c r="H967" s="23">
        <v>1030</v>
      </c>
      <c r="I967" s="25">
        <v>1.5</v>
      </c>
      <c r="J967" s="46">
        <v>116900</v>
      </c>
      <c r="K967" s="46">
        <f t="shared" si="73"/>
        <v>334000</v>
      </c>
      <c r="N967" s="46">
        <f t="shared" si="74"/>
        <v>1.5</v>
      </c>
    </row>
    <row r="968" spans="1:17" x14ac:dyDescent="0.3">
      <c r="D968" s="22" t="s">
        <v>2147</v>
      </c>
      <c r="E968" s="44">
        <v>0.93</v>
      </c>
      <c r="F968" s="45" t="s">
        <v>77</v>
      </c>
      <c r="G968" s="45" t="s">
        <v>77</v>
      </c>
      <c r="K968" s="46">
        <f t="shared" si="73"/>
        <v>0</v>
      </c>
      <c r="N968" s="46">
        <f t="shared" si="74"/>
        <v>0</v>
      </c>
    </row>
    <row r="969" spans="1:17" x14ac:dyDescent="0.3">
      <c r="D969" s="22" t="s">
        <v>2148</v>
      </c>
      <c r="E969" s="44">
        <v>49.07</v>
      </c>
      <c r="F969" s="45" t="s">
        <v>77</v>
      </c>
      <c r="G969" s="45" t="s">
        <v>77</v>
      </c>
      <c r="K969" s="46">
        <f t="shared" si="73"/>
        <v>0</v>
      </c>
      <c r="N969" s="46">
        <f t="shared" si="74"/>
        <v>0</v>
      </c>
    </row>
    <row r="970" spans="1:17" x14ac:dyDescent="0.3">
      <c r="A970" s="63">
        <v>305</v>
      </c>
      <c r="C970" s="48">
        <v>43574</v>
      </c>
      <c r="D970" s="22" t="s">
        <v>2151</v>
      </c>
      <c r="E970" s="44">
        <v>2.1280000000000001</v>
      </c>
      <c r="F970" s="23" t="s">
        <v>2152</v>
      </c>
      <c r="G970" s="24" t="s">
        <v>2153</v>
      </c>
      <c r="H970" s="23">
        <v>1170</v>
      </c>
      <c r="I970" s="25">
        <v>0.5</v>
      </c>
      <c r="J970" s="46">
        <v>32030</v>
      </c>
      <c r="K970" s="46">
        <f t="shared" si="73"/>
        <v>91510</v>
      </c>
      <c r="L970" s="47">
        <v>115500</v>
      </c>
      <c r="M970" s="47">
        <v>462</v>
      </c>
      <c r="N970" s="46">
        <f t="shared" si="74"/>
        <v>462.5</v>
      </c>
    </row>
    <row r="971" spans="1:17" x14ac:dyDescent="0.3">
      <c r="A971" s="63" t="s">
        <v>2154</v>
      </c>
      <c r="C971" s="48">
        <v>43574</v>
      </c>
      <c r="D971" s="22" t="s">
        <v>2155</v>
      </c>
      <c r="E971" s="44">
        <v>35.383499999999998</v>
      </c>
      <c r="F971" s="23" t="s">
        <v>2158</v>
      </c>
      <c r="G971" s="24" t="s">
        <v>2159</v>
      </c>
      <c r="H971" s="23">
        <v>1070</v>
      </c>
      <c r="I971" s="25">
        <v>1.5</v>
      </c>
      <c r="J971" s="46">
        <v>154200</v>
      </c>
      <c r="K971" s="46">
        <f t="shared" si="73"/>
        <v>440570</v>
      </c>
      <c r="N971" s="46">
        <f t="shared" si="74"/>
        <v>1.5</v>
      </c>
    </row>
    <row r="972" spans="1:17" x14ac:dyDescent="0.3">
      <c r="D972" s="22" t="s">
        <v>2156</v>
      </c>
      <c r="E972" s="44">
        <v>0.53039999999999998</v>
      </c>
      <c r="F972" s="23" t="s">
        <v>77</v>
      </c>
      <c r="G972" s="24" t="s">
        <v>77</v>
      </c>
      <c r="K972" s="46">
        <f t="shared" si="73"/>
        <v>0</v>
      </c>
      <c r="N972" s="46">
        <f t="shared" si="74"/>
        <v>0</v>
      </c>
    </row>
    <row r="973" spans="1:17" x14ac:dyDescent="0.3">
      <c r="D973" s="22" t="s">
        <v>2157</v>
      </c>
      <c r="E973" s="44">
        <v>6.1000000000000004E-3</v>
      </c>
      <c r="F973" s="23" t="s">
        <v>77</v>
      </c>
      <c r="G973" s="24" t="s">
        <v>77</v>
      </c>
      <c r="K973" s="46">
        <f t="shared" si="73"/>
        <v>0</v>
      </c>
      <c r="N973" s="46">
        <f t="shared" si="74"/>
        <v>0</v>
      </c>
    </row>
    <row r="974" spans="1:17" x14ac:dyDescent="0.3">
      <c r="A974" s="63">
        <v>307</v>
      </c>
      <c r="C974" s="48">
        <v>43574</v>
      </c>
      <c r="D974" s="22" t="s">
        <v>2160</v>
      </c>
      <c r="E974" s="44">
        <v>5</v>
      </c>
      <c r="F974" s="23" t="s">
        <v>2163</v>
      </c>
      <c r="G974" s="24" t="s">
        <v>2164</v>
      </c>
      <c r="H974" s="23">
        <v>1110</v>
      </c>
      <c r="I974" s="25">
        <v>1.5</v>
      </c>
      <c r="J974" s="46">
        <v>29030</v>
      </c>
      <c r="K974" s="46">
        <f t="shared" si="73"/>
        <v>82940</v>
      </c>
      <c r="L974" s="47">
        <v>127500</v>
      </c>
      <c r="M974" s="47">
        <v>510</v>
      </c>
      <c r="N974" s="46">
        <f t="shared" si="74"/>
        <v>511.5</v>
      </c>
    </row>
    <row r="975" spans="1:17" x14ac:dyDescent="0.3">
      <c r="D975" s="22" t="s">
        <v>2161</v>
      </c>
      <c r="E975" s="44">
        <v>2.6061000000000001</v>
      </c>
      <c r="F975" s="23" t="s">
        <v>77</v>
      </c>
      <c r="G975" s="24" t="s">
        <v>77</v>
      </c>
      <c r="K975" s="46">
        <f t="shared" si="73"/>
        <v>0</v>
      </c>
      <c r="N975" s="46">
        <f t="shared" si="74"/>
        <v>0</v>
      </c>
    </row>
    <row r="976" spans="1:17" x14ac:dyDescent="0.3">
      <c r="D976" s="22" t="s">
        <v>2162</v>
      </c>
      <c r="E976" s="44">
        <v>0.41360000000000002</v>
      </c>
      <c r="F976" s="23" t="s">
        <v>77</v>
      </c>
      <c r="G976" s="24" t="s">
        <v>77</v>
      </c>
      <c r="K976" s="46">
        <f t="shared" si="73"/>
        <v>0</v>
      </c>
      <c r="N976" s="46">
        <f t="shared" si="74"/>
        <v>0</v>
      </c>
    </row>
    <row r="977" spans="1:17" x14ac:dyDescent="0.3">
      <c r="A977" s="63">
        <v>308</v>
      </c>
      <c r="C977" s="48">
        <v>43577</v>
      </c>
      <c r="D977" s="22" t="s">
        <v>2165</v>
      </c>
      <c r="E977" s="44">
        <v>1.5549999999999999</v>
      </c>
      <c r="F977" s="23" t="s">
        <v>2166</v>
      </c>
      <c r="G977" s="24" t="s">
        <v>2167</v>
      </c>
      <c r="H977" s="23">
        <v>1090</v>
      </c>
      <c r="I977" s="25">
        <v>0.5</v>
      </c>
      <c r="J977" s="46">
        <v>38590</v>
      </c>
      <c r="K977" s="46">
        <f t="shared" si="73"/>
        <v>110260</v>
      </c>
      <c r="L977" s="47">
        <v>134000</v>
      </c>
      <c r="M977" s="47">
        <v>536</v>
      </c>
      <c r="N977" s="46">
        <f t="shared" si="74"/>
        <v>536.5</v>
      </c>
    </row>
    <row r="978" spans="1:17" x14ac:dyDescent="0.3">
      <c r="A978" s="63" t="s">
        <v>2168</v>
      </c>
      <c r="C978" s="48">
        <v>43577</v>
      </c>
      <c r="D978" s="22" t="s">
        <v>2037</v>
      </c>
      <c r="E978" s="44">
        <v>4.9097999999999997</v>
      </c>
      <c r="F978" s="23" t="s">
        <v>2169</v>
      </c>
      <c r="G978" s="24" t="s">
        <v>2038</v>
      </c>
      <c r="H978" s="23">
        <v>1170</v>
      </c>
      <c r="I978" s="25">
        <v>0.5</v>
      </c>
      <c r="J978" s="46">
        <v>18240</v>
      </c>
      <c r="K978" s="46">
        <f t="shared" si="73"/>
        <v>52110</v>
      </c>
      <c r="N978" s="46">
        <f t="shared" si="74"/>
        <v>0.5</v>
      </c>
    </row>
    <row r="979" spans="1:17" x14ac:dyDescent="0.3">
      <c r="A979" s="63">
        <v>310</v>
      </c>
      <c r="C979" s="48">
        <v>43577</v>
      </c>
      <c r="D979" s="22" t="s">
        <v>2170</v>
      </c>
      <c r="E979" s="44">
        <v>0.19</v>
      </c>
      <c r="F979" s="23" t="s">
        <v>2171</v>
      </c>
      <c r="G979" s="24" t="s">
        <v>2172</v>
      </c>
      <c r="H979" s="23">
        <v>3010</v>
      </c>
      <c r="I979" s="25">
        <v>0.5</v>
      </c>
      <c r="J979" s="46">
        <v>38460</v>
      </c>
      <c r="K979" s="46">
        <f t="shared" si="73"/>
        <v>109890</v>
      </c>
      <c r="L979" s="47">
        <v>149000</v>
      </c>
      <c r="M979" s="47">
        <v>596</v>
      </c>
      <c r="N979" s="46">
        <f t="shared" si="74"/>
        <v>596.5</v>
      </c>
    </row>
    <row r="980" spans="1:17" x14ac:dyDescent="0.3">
      <c r="A980" s="63">
        <v>311</v>
      </c>
      <c r="C980" s="48">
        <v>43577</v>
      </c>
      <c r="D980" s="22" t="s">
        <v>2173</v>
      </c>
      <c r="E980" s="44">
        <v>6.6840000000000002</v>
      </c>
      <c r="F980" s="23" t="s">
        <v>2174</v>
      </c>
      <c r="G980" s="24" t="s">
        <v>2175</v>
      </c>
      <c r="H980" s="23">
        <v>1110</v>
      </c>
      <c r="I980" s="25">
        <v>0.5</v>
      </c>
      <c r="J980" s="46">
        <v>10260</v>
      </c>
      <c r="K980" s="46">
        <f t="shared" si="73"/>
        <v>29310</v>
      </c>
      <c r="L980" s="47">
        <v>59000</v>
      </c>
      <c r="M980" s="47">
        <v>236</v>
      </c>
      <c r="N980" s="46">
        <f t="shared" si="74"/>
        <v>236.5</v>
      </c>
    </row>
    <row r="981" spans="1:17" s="39" customFormat="1" x14ac:dyDescent="0.3">
      <c r="A981" s="35">
        <v>314</v>
      </c>
      <c r="B981" s="36"/>
      <c r="C981" s="37">
        <v>43577</v>
      </c>
      <c r="D981" s="38" t="s">
        <v>1390</v>
      </c>
      <c r="E981" s="35">
        <v>40.506</v>
      </c>
      <c r="F981" s="39" t="s">
        <v>2176</v>
      </c>
      <c r="G981" s="40" t="s">
        <v>2177</v>
      </c>
      <c r="H981" s="39">
        <v>1180</v>
      </c>
      <c r="I981" s="41">
        <v>0.5</v>
      </c>
      <c r="J981" s="41">
        <v>87530</v>
      </c>
      <c r="K981" s="41">
        <f t="shared" si="73"/>
        <v>250090</v>
      </c>
      <c r="L981" s="42">
        <v>250000</v>
      </c>
      <c r="M981" s="42">
        <v>1000</v>
      </c>
      <c r="N981" s="41">
        <f t="shared" si="74"/>
        <v>1000.5</v>
      </c>
      <c r="O981" s="53"/>
      <c r="P981" s="37"/>
      <c r="Q981" s="36"/>
    </row>
    <row r="982" spans="1:17" x14ac:dyDescent="0.3">
      <c r="K982" s="46"/>
      <c r="N982" s="46">
        <f>SUM(N965:N981)</f>
        <v>4046.5</v>
      </c>
      <c r="O982" s="51">
        <v>71414</v>
      </c>
    </row>
    <row r="983" spans="1:17" x14ac:dyDescent="0.3">
      <c r="K983" s="46"/>
      <c r="N983" s="46"/>
    </row>
    <row r="984" spans="1:17" x14ac:dyDescent="0.3">
      <c r="A984" s="63">
        <v>309</v>
      </c>
      <c r="C984" s="48">
        <v>43578</v>
      </c>
      <c r="D984" s="22" t="s">
        <v>2180</v>
      </c>
      <c r="E984" s="44" t="s">
        <v>2181</v>
      </c>
      <c r="F984" s="23" t="s">
        <v>2182</v>
      </c>
      <c r="G984" s="24" t="s">
        <v>2183</v>
      </c>
      <c r="H984" s="23">
        <v>1190</v>
      </c>
      <c r="I984" s="25">
        <v>0.5</v>
      </c>
      <c r="J984" s="46">
        <v>6730</v>
      </c>
      <c r="K984" s="46">
        <f t="shared" si="73"/>
        <v>19230</v>
      </c>
      <c r="L984" s="47">
        <v>10000</v>
      </c>
      <c r="M984" s="47">
        <v>40</v>
      </c>
      <c r="N984" s="46">
        <f t="shared" si="74"/>
        <v>40.5</v>
      </c>
    </row>
    <row r="985" spans="1:17" x14ac:dyDescent="0.3">
      <c r="A985" s="63">
        <v>312</v>
      </c>
      <c r="C985" s="48">
        <v>43577</v>
      </c>
      <c r="D985" s="22" t="s">
        <v>2184</v>
      </c>
      <c r="E985" s="44" t="s">
        <v>2185</v>
      </c>
      <c r="F985" s="23" t="s">
        <v>2186</v>
      </c>
      <c r="G985" s="24" t="s">
        <v>2187</v>
      </c>
      <c r="H985" s="23">
        <v>3010</v>
      </c>
      <c r="I985" s="25">
        <v>0.5</v>
      </c>
      <c r="J985" s="46">
        <v>13330</v>
      </c>
      <c r="K985" s="46">
        <f t="shared" si="73"/>
        <v>38090</v>
      </c>
      <c r="L985" s="47">
        <v>46000</v>
      </c>
      <c r="M985" s="47">
        <v>184</v>
      </c>
      <c r="N985" s="46">
        <f t="shared" si="74"/>
        <v>184.5</v>
      </c>
    </row>
    <row r="986" spans="1:17" x14ac:dyDescent="0.3">
      <c r="A986" s="63">
        <v>313</v>
      </c>
      <c r="C986" s="48">
        <v>43577</v>
      </c>
      <c r="D986" s="22" t="s">
        <v>2188</v>
      </c>
      <c r="E986" s="44">
        <v>8.4</v>
      </c>
      <c r="F986" s="23" t="s">
        <v>2189</v>
      </c>
      <c r="G986" s="24" t="s">
        <v>2190</v>
      </c>
      <c r="H986" s="23">
        <v>1180</v>
      </c>
      <c r="I986" s="25">
        <v>0.5</v>
      </c>
      <c r="J986" s="46">
        <v>44120</v>
      </c>
      <c r="K986" s="46">
        <f t="shared" si="73"/>
        <v>126060</v>
      </c>
      <c r="L986" s="47">
        <v>121000</v>
      </c>
      <c r="M986" s="47">
        <v>484</v>
      </c>
      <c r="N986" s="46">
        <f t="shared" si="74"/>
        <v>484.5</v>
      </c>
    </row>
    <row r="987" spans="1:17" x14ac:dyDescent="0.3">
      <c r="A987" s="63" t="s">
        <v>2178</v>
      </c>
      <c r="C987" s="48">
        <v>43577</v>
      </c>
      <c r="D987" s="22" t="s">
        <v>2191</v>
      </c>
      <c r="E987" s="44">
        <v>0.5</v>
      </c>
      <c r="F987" s="23" t="s">
        <v>2192</v>
      </c>
      <c r="G987" s="24" t="s">
        <v>2193</v>
      </c>
      <c r="H987" s="23">
        <v>1040</v>
      </c>
      <c r="I987" s="25">
        <v>0.5</v>
      </c>
      <c r="J987" s="46">
        <v>7790</v>
      </c>
      <c r="K987" s="46">
        <f t="shared" si="73"/>
        <v>22260</v>
      </c>
      <c r="N987" s="46">
        <f t="shared" si="74"/>
        <v>0.5</v>
      </c>
    </row>
    <row r="988" spans="1:17" x14ac:dyDescent="0.3">
      <c r="A988" s="63" t="s">
        <v>2194</v>
      </c>
      <c r="C988" s="48">
        <v>43578</v>
      </c>
      <c r="D988" s="22" t="s">
        <v>2195</v>
      </c>
      <c r="E988" s="44">
        <v>20.472999999999999</v>
      </c>
      <c r="F988" s="23" t="s">
        <v>2196</v>
      </c>
      <c r="G988" s="45" t="s">
        <v>2197</v>
      </c>
      <c r="H988" s="23">
        <v>1020</v>
      </c>
      <c r="I988" s="25">
        <v>0.5</v>
      </c>
      <c r="J988" s="46">
        <v>84410</v>
      </c>
      <c r="K988" s="46">
        <f t="shared" si="73"/>
        <v>241170</v>
      </c>
      <c r="N988" s="46">
        <f t="shared" si="74"/>
        <v>0.5</v>
      </c>
    </row>
    <row r="989" spans="1:17" x14ac:dyDescent="0.3">
      <c r="A989" s="63">
        <v>316</v>
      </c>
      <c r="C989" s="48">
        <v>43578</v>
      </c>
      <c r="D989" s="22" t="s">
        <v>2198</v>
      </c>
      <c r="E989" s="44">
        <v>7.97</v>
      </c>
      <c r="F989" s="23" t="s">
        <v>2199</v>
      </c>
      <c r="G989" s="24" t="s">
        <v>2200</v>
      </c>
      <c r="H989" s="23">
        <v>1060</v>
      </c>
      <c r="I989" s="25">
        <v>0.5</v>
      </c>
      <c r="J989" s="46">
        <v>14690</v>
      </c>
      <c r="K989" s="46">
        <f t="shared" si="73"/>
        <v>41970</v>
      </c>
      <c r="L989" s="47">
        <v>40000</v>
      </c>
      <c r="M989" s="47">
        <v>160</v>
      </c>
      <c r="N989" s="46">
        <f t="shared" si="74"/>
        <v>160.5</v>
      </c>
    </row>
    <row r="990" spans="1:17" x14ac:dyDescent="0.3">
      <c r="A990" s="63" t="s">
        <v>2201</v>
      </c>
      <c r="C990" s="48">
        <v>43578</v>
      </c>
      <c r="D990" s="22" t="s">
        <v>2202</v>
      </c>
      <c r="E990" s="44" t="s">
        <v>2203</v>
      </c>
      <c r="F990" s="23" t="s">
        <v>2204</v>
      </c>
      <c r="G990" s="24" t="s">
        <v>2205</v>
      </c>
      <c r="H990" s="23">
        <v>3010</v>
      </c>
      <c r="I990" s="25">
        <v>0.5</v>
      </c>
      <c r="J990" s="46">
        <v>44630</v>
      </c>
      <c r="K990" s="46">
        <f t="shared" si="73"/>
        <v>127510</v>
      </c>
      <c r="N990" s="46">
        <f t="shared" si="74"/>
        <v>0.5</v>
      </c>
    </row>
    <row r="991" spans="1:17" s="39" customFormat="1" x14ac:dyDescent="0.3">
      <c r="A991" s="35">
        <v>317</v>
      </c>
      <c r="B991" s="36"/>
      <c r="C991" s="37">
        <v>43578</v>
      </c>
      <c r="D991" s="38" t="s">
        <v>2206</v>
      </c>
      <c r="E991" s="35" t="s">
        <v>2207</v>
      </c>
      <c r="F991" s="39" t="s">
        <v>2208</v>
      </c>
      <c r="G991" s="40" t="s">
        <v>2209</v>
      </c>
      <c r="H991" s="39">
        <v>3010</v>
      </c>
      <c r="I991" s="41">
        <v>0.5</v>
      </c>
      <c r="J991" s="41">
        <v>20130</v>
      </c>
      <c r="K991" s="41">
        <f t="shared" si="73"/>
        <v>57510</v>
      </c>
      <c r="L991" s="42">
        <v>46000</v>
      </c>
      <c r="M991" s="42">
        <v>184</v>
      </c>
      <c r="N991" s="41">
        <f t="shared" si="74"/>
        <v>184.5</v>
      </c>
      <c r="O991" s="53"/>
      <c r="P991" s="37"/>
      <c r="Q991" s="36"/>
    </row>
    <row r="992" spans="1:17" x14ac:dyDescent="0.3">
      <c r="K992" s="46"/>
      <c r="N992" s="46">
        <f>SUM(N984:N991)</f>
        <v>1056</v>
      </c>
      <c r="O992" s="51">
        <v>71427</v>
      </c>
    </row>
    <row r="993" spans="1:17" ht="12" customHeight="1" x14ac:dyDescent="0.3">
      <c r="K993" s="46"/>
      <c r="N993" s="46"/>
    </row>
    <row r="994" spans="1:17" s="45" customFormat="1" x14ac:dyDescent="0.3">
      <c r="A994" s="63">
        <v>315</v>
      </c>
      <c r="B994" s="21"/>
      <c r="C994" s="48">
        <v>43578</v>
      </c>
      <c r="D994" s="43" t="s">
        <v>2212</v>
      </c>
      <c r="E994" s="44">
        <v>2.44</v>
      </c>
      <c r="F994" s="43" t="s">
        <v>2080</v>
      </c>
      <c r="G994" s="24" t="s">
        <v>2213</v>
      </c>
      <c r="H994" s="45">
        <v>1090</v>
      </c>
      <c r="I994" s="46">
        <v>0.5</v>
      </c>
      <c r="J994" s="46">
        <v>47960</v>
      </c>
      <c r="K994" s="46">
        <f t="shared" ref="K994:K1033" si="75">ROUND(J994/0.35,-1)</f>
        <v>137030</v>
      </c>
      <c r="L994" s="47">
        <v>130900</v>
      </c>
      <c r="M994" s="47">
        <v>523.6</v>
      </c>
      <c r="N994" s="46">
        <f t="shared" ref="N994:N1033" si="76">I994+M994</f>
        <v>524.1</v>
      </c>
      <c r="O994" s="51"/>
      <c r="P994" s="68"/>
      <c r="Q994" s="21"/>
    </row>
    <row r="995" spans="1:17" x14ac:dyDescent="0.3">
      <c r="A995" s="63">
        <v>318</v>
      </c>
      <c r="C995" s="48">
        <v>43579</v>
      </c>
      <c r="D995" s="22" t="s">
        <v>2210</v>
      </c>
      <c r="E995" s="44">
        <v>48.704000000000001</v>
      </c>
      <c r="F995" s="45" t="s">
        <v>1025</v>
      </c>
      <c r="G995" s="24" t="s">
        <v>2211</v>
      </c>
      <c r="H995" s="23">
        <v>1030</v>
      </c>
      <c r="I995" s="25">
        <v>0.5</v>
      </c>
      <c r="J995" s="46">
        <v>76420</v>
      </c>
      <c r="K995" s="46">
        <f t="shared" si="75"/>
        <v>218340</v>
      </c>
      <c r="L995" s="47">
        <v>367500</v>
      </c>
      <c r="M995" s="47">
        <v>1470</v>
      </c>
      <c r="N995" s="46">
        <f t="shared" si="76"/>
        <v>1470.5</v>
      </c>
    </row>
    <row r="996" spans="1:17" x14ac:dyDescent="0.3">
      <c r="A996" s="63">
        <v>319</v>
      </c>
      <c r="C996" s="48">
        <v>43579</v>
      </c>
      <c r="D996" s="22" t="s">
        <v>2214</v>
      </c>
      <c r="E996" s="44" t="s">
        <v>2215</v>
      </c>
      <c r="F996" s="23" t="s">
        <v>2216</v>
      </c>
      <c r="G996" s="24" t="s">
        <v>1275</v>
      </c>
      <c r="H996" s="23">
        <v>3010</v>
      </c>
      <c r="I996" s="25">
        <v>0.5</v>
      </c>
      <c r="J996" s="46">
        <v>19850</v>
      </c>
      <c r="K996" s="46">
        <f t="shared" si="75"/>
        <v>56710</v>
      </c>
      <c r="L996" s="47">
        <v>54000</v>
      </c>
      <c r="M996" s="47">
        <v>216</v>
      </c>
      <c r="N996" s="46">
        <f t="shared" si="76"/>
        <v>216.5</v>
      </c>
    </row>
    <row r="997" spans="1:17" x14ac:dyDescent="0.3">
      <c r="A997" s="63">
        <v>320</v>
      </c>
      <c r="C997" s="48">
        <v>43579</v>
      </c>
      <c r="D997" s="22" t="s">
        <v>2195</v>
      </c>
      <c r="E997" s="44">
        <v>20.472999999999999</v>
      </c>
      <c r="F997" s="23" t="s">
        <v>2196</v>
      </c>
      <c r="G997" s="24" t="s">
        <v>2217</v>
      </c>
      <c r="H997" s="23">
        <v>1020</v>
      </c>
      <c r="I997" s="25">
        <v>0.5</v>
      </c>
      <c r="J997" s="46">
        <v>84410</v>
      </c>
      <c r="K997" s="46">
        <f t="shared" si="75"/>
        <v>241170</v>
      </c>
      <c r="L997" s="47">
        <v>340000</v>
      </c>
      <c r="M997" s="47">
        <v>1360</v>
      </c>
      <c r="N997" s="46">
        <f t="shared" si="76"/>
        <v>1360.5</v>
      </c>
    </row>
    <row r="998" spans="1:17" x14ac:dyDescent="0.3">
      <c r="A998" s="63">
        <v>321</v>
      </c>
      <c r="C998" s="48">
        <v>43579</v>
      </c>
      <c r="D998" s="22" t="s">
        <v>2218</v>
      </c>
      <c r="E998" s="44" t="s">
        <v>553</v>
      </c>
      <c r="F998" s="23" t="s">
        <v>2220</v>
      </c>
      <c r="G998" s="45" t="s">
        <v>2219</v>
      </c>
      <c r="H998" s="23">
        <v>3010</v>
      </c>
      <c r="I998" s="25">
        <v>0.5</v>
      </c>
      <c r="J998" s="46">
        <v>37380</v>
      </c>
      <c r="K998" s="46">
        <f t="shared" si="75"/>
        <v>106800</v>
      </c>
      <c r="L998" s="47">
        <v>98000</v>
      </c>
      <c r="M998" s="47">
        <v>392</v>
      </c>
      <c r="N998" s="46">
        <f t="shared" si="76"/>
        <v>392.5</v>
      </c>
    </row>
    <row r="999" spans="1:17" x14ac:dyDescent="0.3">
      <c r="A999" s="63" t="s">
        <v>2221</v>
      </c>
      <c r="C999" s="48">
        <v>43579</v>
      </c>
      <c r="D999" s="22" t="s">
        <v>2222</v>
      </c>
      <c r="E999" s="44" t="s">
        <v>2224</v>
      </c>
      <c r="F999" s="23" t="s">
        <v>2226</v>
      </c>
      <c r="G999" s="24" t="s">
        <v>2227</v>
      </c>
      <c r="H999" s="23">
        <v>1190</v>
      </c>
      <c r="I999" s="25">
        <v>1</v>
      </c>
      <c r="J999" s="46">
        <f>5100+360</f>
        <v>5460</v>
      </c>
      <c r="K999" s="46">
        <f t="shared" si="75"/>
        <v>15600</v>
      </c>
      <c r="N999" s="46">
        <f t="shared" si="76"/>
        <v>1</v>
      </c>
    </row>
    <row r="1000" spans="1:17" x14ac:dyDescent="0.3">
      <c r="D1000" s="22" t="s">
        <v>2223</v>
      </c>
      <c r="E1000" s="44" t="s">
        <v>2225</v>
      </c>
      <c r="F1000" s="23" t="s">
        <v>77</v>
      </c>
      <c r="G1000" s="24" t="s">
        <v>1195</v>
      </c>
      <c r="K1000" s="46">
        <f t="shared" si="75"/>
        <v>0</v>
      </c>
      <c r="N1000" s="46">
        <f t="shared" si="76"/>
        <v>0</v>
      </c>
    </row>
    <row r="1001" spans="1:17" s="39" customFormat="1" x14ac:dyDescent="0.3">
      <c r="A1001" s="35" t="s">
        <v>2228</v>
      </c>
      <c r="B1001" s="36"/>
      <c r="C1001" s="37">
        <v>43580</v>
      </c>
      <c r="D1001" s="38" t="s">
        <v>2229</v>
      </c>
      <c r="E1001" s="35">
        <v>0.57499999999999996</v>
      </c>
      <c r="F1001" s="39" t="s">
        <v>2230</v>
      </c>
      <c r="G1001" s="39" t="s">
        <v>2231</v>
      </c>
      <c r="H1001" s="39">
        <v>1190</v>
      </c>
      <c r="I1001" s="41">
        <v>0.5</v>
      </c>
      <c r="J1001" s="41">
        <v>8960</v>
      </c>
      <c r="K1001" s="41">
        <f t="shared" si="75"/>
        <v>25600</v>
      </c>
      <c r="L1001" s="42"/>
      <c r="M1001" s="42"/>
      <c r="N1001" s="41">
        <f t="shared" si="76"/>
        <v>0.5</v>
      </c>
      <c r="O1001" s="53"/>
      <c r="P1001" s="37"/>
      <c r="Q1001" s="36"/>
    </row>
    <row r="1002" spans="1:17" x14ac:dyDescent="0.3">
      <c r="K1002" s="46"/>
      <c r="N1002" s="46">
        <f>SUM(N994:N1001)</f>
        <v>3965.6</v>
      </c>
      <c r="O1002" s="51">
        <v>71448</v>
      </c>
    </row>
    <row r="1003" spans="1:17" x14ac:dyDescent="0.3">
      <c r="K1003" s="46"/>
      <c r="N1003" s="46"/>
    </row>
    <row r="1004" spans="1:17" s="45" customFormat="1" x14ac:dyDescent="0.3">
      <c r="A1004" s="63">
        <v>306</v>
      </c>
      <c r="B1004" s="21"/>
      <c r="C1004" s="48">
        <v>43574</v>
      </c>
      <c r="D1004" s="43" t="s">
        <v>269</v>
      </c>
      <c r="E1004" s="44">
        <v>27.09</v>
      </c>
      <c r="F1004" s="45" t="s">
        <v>1705</v>
      </c>
      <c r="G1004" s="24" t="s">
        <v>2241</v>
      </c>
      <c r="H1004" s="45">
        <v>1090</v>
      </c>
      <c r="I1004" s="46">
        <v>0.5</v>
      </c>
      <c r="J1004" s="46">
        <v>39780</v>
      </c>
      <c r="K1004" s="46">
        <f>ROUND(J1004/0.35,-1)</f>
        <v>113660</v>
      </c>
      <c r="L1004" s="47">
        <v>175500</v>
      </c>
      <c r="M1004" s="47">
        <v>702</v>
      </c>
      <c r="N1004" s="46">
        <f>I1004+M1004</f>
        <v>702.5</v>
      </c>
      <c r="O1004" s="51"/>
      <c r="P1004" s="68"/>
      <c r="Q1004" s="21"/>
    </row>
    <row r="1005" spans="1:17" x14ac:dyDescent="0.3">
      <c r="A1005" s="63">
        <v>322</v>
      </c>
      <c r="C1005" s="48">
        <v>43580</v>
      </c>
      <c r="D1005" s="22" t="s">
        <v>1977</v>
      </c>
      <c r="E1005" s="44">
        <v>2</v>
      </c>
      <c r="F1005" s="23" t="s">
        <v>2232</v>
      </c>
      <c r="G1005" s="24" t="s">
        <v>2233</v>
      </c>
      <c r="H1005" s="23">
        <v>1070</v>
      </c>
      <c r="I1005" s="25">
        <v>1</v>
      </c>
      <c r="J1005" s="46">
        <f>38610+920</f>
        <v>39530</v>
      </c>
      <c r="K1005" s="46">
        <f t="shared" si="75"/>
        <v>112940</v>
      </c>
      <c r="L1005" s="47">
        <v>142000</v>
      </c>
      <c r="M1005" s="47">
        <v>568</v>
      </c>
      <c r="N1005" s="46">
        <f t="shared" si="76"/>
        <v>569</v>
      </c>
    </row>
    <row r="1006" spans="1:17" x14ac:dyDescent="0.3">
      <c r="D1006" s="22" t="s">
        <v>1978</v>
      </c>
      <c r="E1006" s="44">
        <v>0.52300000000000002</v>
      </c>
      <c r="F1006" s="23" t="s">
        <v>77</v>
      </c>
      <c r="G1006" s="24" t="s">
        <v>77</v>
      </c>
      <c r="H1006" s="23">
        <v>1070</v>
      </c>
      <c r="K1006" s="46">
        <f t="shared" si="75"/>
        <v>0</v>
      </c>
      <c r="N1006" s="46">
        <f t="shared" si="76"/>
        <v>0</v>
      </c>
    </row>
    <row r="1007" spans="1:17" x14ac:dyDescent="0.3">
      <c r="A1007" s="63">
        <v>323</v>
      </c>
      <c r="C1007" s="48">
        <v>43580</v>
      </c>
      <c r="D1007" s="22" t="s">
        <v>2234</v>
      </c>
      <c r="E1007" s="44" t="s">
        <v>1447</v>
      </c>
      <c r="F1007" s="23" t="s">
        <v>2235</v>
      </c>
      <c r="G1007" s="24" t="s">
        <v>2236</v>
      </c>
      <c r="H1007" s="23">
        <v>3010</v>
      </c>
      <c r="I1007" s="25">
        <v>0.5</v>
      </c>
      <c r="J1007" s="46">
        <v>15290</v>
      </c>
      <c r="K1007" s="46">
        <f t="shared" si="75"/>
        <v>43690</v>
      </c>
      <c r="L1007" s="47">
        <v>42500</v>
      </c>
      <c r="M1007" s="47">
        <v>170</v>
      </c>
      <c r="N1007" s="46">
        <f t="shared" si="76"/>
        <v>170.5</v>
      </c>
    </row>
    <row r="1008" spans="1:17" x14ac:dyDescent="0.3">
      <c r="A1008" s="63">
        <v>324</v>
      </c>
      <c r="C1008" s="48">
        <v>43580</v>
      </c>
      <c r="D1008" s="22" t="s">
        <v>2237</v>
      </c>
      <c r="E1008" s="44">
        <v>9.0269999999999992</v>
      </c>
      <c r="F1008" s="23" t="s">
        <v>2239</v>
      </c>
      <c r="G1008" s="24" t="s">
        <v>2240</v>
      </c>
      <c r="H1008" s="23">
        <v>1110</v>
      </c>
      <c r="I1008" s="25">
        <v>1</v>
      </c>
      <c r="J1008" s="46">
        <v>20630</v>
      </c>
      <c r="K1008" s="46">
        <f t="shared" si="75"/>
        <v>58940</v>
      </c>
      <c r="L1008" s="47">
        <v>72000</v>
      </c>
      <c r="M1008" s="47">
        <v>288</v>
      </c>
      <c r="N1008" s="46">
        <f t="shared" si="76"/>
        <v>289</v>
      </c>
    </row>
    <row r="1009" spans="1:17" x14ac:dyDescent="0.3">
      <c r="D1009" s="22" t="s">
        <v>2238</v>
      </c>
      <c r="E1009" s="44">
        <v>7.0330000000000004</v>
      </c>
      <c r="F1009" s="23" t="s">
        <v>77</v>
      </c>
      <c r="G1009" s="24" t="s">
        <v>77</v>
      </c>
      <c r="K1009" s="46">
        <f t="shared" si="75"/>
        <v>0</v>
      </c>
      <c r="N1009" s="46">
        <f t="shared" si="76"/>
        <v>0</v>
      </c>
    </row>
    <row r="1010" spans="1:17" x14ac:dyDescent="0.3">
      <c r="A1010" s="63">
        <v>325</v>
      </c>
      <c r="C1010" s="48">
        <v>43581</v>
      </c>
      <c r="D1010" s="22" t="s">
        <v>2245</v>
      </c>
      <c r="E1010" s="44">
        <v>4.95</v>
      </c>
      <c r="F1010" s="23" t="s">
        <v>2247</v>
      </c>
      <c r="G1010" s="24" t="s">
        <v>2248</v>
      </c>
      <c r="H1010" s="23">
        <v>1050</v>
      </c>
      <c r="I1010" s="25">
        <v>1</v>
      </c>
      <c r="J1010" s="46">
        <v>50300</v>
      </c>
      <c r="K1010" s="46">
        <f t="shared" si="75"/>
        <v>143710</v>
      </c>
      <c r="L1010" s="47">
        <v>100000</v>
      </c>
      <c r="M1010" s="47">
        <v>400</v>
      </c>
      <c r="N1010" s="46">
        <f t="shared" si="76"/>
        <v>401</v>
      </c>
    </row>
    <row r="1011" spans="1:17" x14ac:dyDescent="0.3">
      <c r="D1011" s="22" t="s">
        <v>2246</v>
      </c>
      <c r="E1011" s="44">
        <v>3</v>
      </c>
      <c r="F1011" s="23" t="s">
        <v>77</v>
      </c>
      <c r="G1011" s="24" t="s">
        <v>77</v>
      </c>
      <c r="K1011" s="46">
        <f t="shared" si="75"/>
        <v>0</v>
      </c>
      <c r="N1011" s="46">
        <f t="shared" si="76"/>
        <v>0</v>
      </c>
    </row>
    <row r="1012" spans="1:17" x14ac:dyDescent="0.3">
      <c r="A1012" s="63">
        <v>326</v>
      </c>
      <c r="C1012" s="48">
        <v>43581</v>
      </c>
      <c r="D1012" s="22" t="s">
        <v>2249</v>
      </c>
      <c r="E1012" s="44">
        <v>2.34</v>
      </c>
      <c r="F1012" s="23" t="s">
        <v>2250</v>
      </c>
      <c r="G1012" s="24" t="s">
        <v>2251</v>
      </c>
      <c r="H1012" s="23">
        <v>1100</v>
      </c>
      <c r="I1012" s="25">
        <v>0.5</v>
      </c>
      <c r="J1012" s="46">
        <v>89400</v>
      </c>
      <c r="K1012" s="46">
        <f t="shared" si="75"/>
        <v>255430</v>
      </c>
      <c r="L1012" s="47">
        <v>290000</v>
      </c>
      <c r="M1012" s="47">
        <v>1160</v>
      </c>
      <c r="N1012" s="46">
        <f t="shared" si="76"/>
        <v>1160.5</v>
      </c>
    </row>
    <row r="1013" spans="1:17" x14ac:dyDescent="0.3">
      <c r="A1013" s="63" t="s">
        <v>2252</v>
      </c>
      <c r="C1013" s="48">
        <v>43581</v>
      </c>
      <c r="D1013" s="22" t="s">
        <v>2253</v>
      </c>
      <c r="E1013" s="44" t="s">
        <v>2254</v>
      </c>
      <c r="F1013" s="23" t="s">
        <v>2255</v>
      </c>
      <c r="G1013" s="24" t="s">
        <v>2256</v>
      </c>
      <c r="H1013" s="23">
        <v>3010</v>
      </c>
      <c r="I1013" s="25">
        <v>0.5</v>
      </c>
      <c r="J1013" s="46">
        <v>22900</v>
      </c>
      <c r="K1013" s="46">
        <f t="shared" si="75"/>
        <v>65430</v>
      </c>
      <c r="N1013" s="46">
        <f t="shared" si="76"/>
        <v>0.5</v>
      </c>
    </row>
    <row r="1014" spans="1:17" x14ac:dyDescent="0.3">
      <c r="A1014" s="63" t="s">
        <v>2257</v>
      </c>
      <c r="C1014" s="48">
        <v>43581</v>
      </c>
      <c r="D1014" s="22" t="s">
        <v>2222</v>
      </c>
      <c r="E1014" s="44" t="s">
        <v>2258</v>
      </c>
      <c r="F1014" s="23" t="s">
        <v>2260</v>
      </c>
      <c r="G1014" s="24" t="s">
        <v>2261</v>
      </c>
      <c r="H1014" s="23">
        <v>1190</v>
      </c>
      <c r="I1014" s="25">
        <v>1</v>
      </c>
      <c r="J1014" s="46">
        <v>5460</v>
      </c>
      <c r="K1014" s="46">
        <f t="shared" si="75"/>
        <v>15600</v>
      </c>
      <c r="N1014" s="46">
        <f t="shared" si="76"/>
        <v>1</v>
      </c>
    </row>
    <row r="1015" spans="1:17" x14ac:dyDescent="0.3">
      <c r="D1015" s="22" t="s">
        <v>2223</v>
      </c>
      <c r="E1015" s="34" t="s">
        <v>2259</v>
      </c>
      <c r="F1015" s="23" t="s">
        <v>77</v>
      </c>
      <c r="G1015" s="24" t="s">
        <v>77</v>
      </c>
      <c r="K1015" s="46">
        <f t="shared" si="75"/>
        <v>0</v>
      </c>
      <c r="N1015" s="46">
        <f t="shared" si="76"/>
        <v>0</v>
      </c>
    </row>
    <row r="1016" spans="1:17" x14ac:dyDescent="0.3">
      <c r="A1016" s="63" t="s">
        <v>2262</v>
      </c>
      <c r="C1016" s="48">
        <v>43581</v>
      </c>
      <c r="D1016" s="22" t="s">
        <v>2263</v>
      </c>
      <c r="E1016" s="44">
        <v>38.526200000000003</v>
      </c>
      <c r="F1016" s="23" t="s">
        <v>2266</v>
      </c>
      <c r="G1016" s="24" t="s">
        <v>2267</v>
      </c>
      <c r="H1016" s="23">
        <v>1040</v>
      </c>
      <c r="I1016" s="25">
        <v>1.5</v>
      </c>
      <c r="J1016" s="46">
        <v>251740</v>
      </c>
      <c r="K1016" s="46">
        <f t="shared" si="75"/>
        <v>719260</v>
      </c>
      <c r="N1016" s="46">
        <f t="shared" si="76"/>
        <v>1.5</v>
      </c>
    </row>
    <row r="1017" spans="1:17" x14ac:dyDescent="0.3">
      <c r="D1017" s="22" t="s">
        <v>2264</v>
      </c>
      <c r="E1017" s="44">
        <v>35.04</v>
      </c>
      <c r="F1017" s="23" t="s">
        <v>77</v>
      </c>
      <c r="G1017" s="24" t="s">
        <v>77</v>
      </c>
      <c r="K1017" s="46">
        <f t="shared" si="75"/>
        <v>0</v>
      </c>
      <c r="N1017" s="46">
        <f t="shared" si="76"/>
        <v>0</v>
      </c>
    </row>
    <row r="1018" spans="1:17" s="39" customFormat="1" x14ac:dyDescent="0.3">
      <c r="A1018" s="35"/>
      <c r="B1018" s="36"/>
      <c r="C1018" s="37"/>
      <c r="D1018" s="38" t="s">
        <v>2265</v>
      </c>
      <c r="E1018" s="35">
        <v>69.415000000000006</v>
      </c>
      <c r="F1018" s="39" t="s">
        <v>77</v>
      </c>
      <c r="G1018" s="40" t="s">
        <v>77</v>
      </c>
      <c r="I1018" s="41"/>
      <c r="J1018" s="41"/>
      <c r="K1018" s="41">
        <f t="shared" si="75"/>
        <v>0</v>
      </c>
      <c r="L1018" s="42"/>
      <c r="M1018" s="42"/>
      <c r="N1018" s="41">
        <f t="shared" si="76"/>
        <v>0</v>
      </c>
      <c r="O1018" s="53"/>
      <c r="P1018" s="37"/>
      <c r="Q1018" s="36"/>
    </row>
    <row r="1019" spans="1:17" x14ac:dyDescent="0.3">
      <c r="K1019" s="46"/>
      <c r="N1019" s="46">
        <f>SUM(N1004:N1018)</f>
        <v>3295.5</v>
      </c>
      <c r="O1019" s="51">
        <v>71468</v>
      </c>
    </row>
    <row r="1020" spans="1:17" x14ac:dyDescent="0.3">
      <c r="K1020" s="46"/>
      <c r="N1020" s="46"/>
    </row>
    <row r="1021" spans="1:17" x14ac:dyDescent="0.3">
      <c r="A1021" s="63">
        <v>328</v>
      </c>
      <c r="C1021" s="48">
        <v>43584</v>
      </c>
      <c r="D1021" s="22" t="s">
        <v>2268</v>
      </c>
      <c r="E1021" s="44">
        <v>8</v>
      </c>
      <c r="F1021" s="23" t="s">
        <v>2269</v>
      </c>
      <c r="G1021" s="24" t="s">
        <v>2270</v>
      </c>
      <c r="H1021" s="23">
        <v>1120</v>
      </c>
      <c r="I1021" s="25">
        <v>0.5</v>
      </c>
      <c r="J1021" s="46">
        <v>70420</v>
      </c>
      <c r="K1021" s="46">
        <f t="shared" si="75"/>
        <v>201200</v>
      </c>
      <c r="L1021" s="47">
        <v>335000</v>
      </c>
      <c r="M1021" s="47">
        <v>1340</v>
      </c>
      <c r="N1021" s="46">
        <f t="shared" si="76"/>
        <v>1340.5</v>
      </c>
    </row>
    <row r="1022" spans="1:17" x14ac:dyDescent="0.3">
      <c r="A1022" s="63" t="s">
        <v>2271</v>
      </c>
      <c r="C1022" s="48">
        <v>43584</v>
      </c>
      <c r="D1022" s="22" t="s">
        <v>2272</v>
      </c>
      <c r="E1022" s="44" t="s">
        <v>2274</v>
      </c>
      <c r="F1022" s="23" t="s">
        <v>2276</v>
      </c>
      <c r="G1022" s="24" t="s">
        <v>2277</v>
      </c>
      <c r="H1022" s="23">
        <v>1070</v>
      </c>
      <c r="I1022" s="25">
        <v>1</v>
      </c>
      <c r="J1022" s="46">
        <v>21380</v>
      </c>
      <c r="K1022" s="46">
        <f t="shared" si="75"/>
        <v>61090</v>
      </c>
      <c r="N1022" s="46">
        <f t="shared" si="76"/>
        <v>1</v>
      </c>
    </row>
    <row r="1023" spans="1:17" x14ac:dyDescent="0.3">
      <c r="D1023" s="22" t="s">
        <v>2273</v>
      </c>
      <c r="E1023" s="44" t="s">
        <v>2275</v>
      </c>
      <c r="F1023" s="23" t="s">
        <v>77</v>
      </c>
      <c r="G1023" s="45" t="s">
        <v>77</v>
      </c>
      <c r="K1023" s="46">
        <f t="shared" si="75"/>
        <v>0</v>
      </c>
      <c r="N1023" s="46">
        <f t="shared" si="76"/>
        <v>0</v>
      </c>
    </row>
    <row r="1024" spans="1:17" x14ac:dyDescent="0.3">
      <c r="A1024" s="63" t="s">
        <v>2278</v>
      </c>
      <c r="C1024" s="48">
        <v>43585</v>
      </c>
      <c r="D1024" s="22" t="s">
        <v>2279</v>
      </c>
      <c r="E1024" s="44">
        <v>7.1470000000000002</v>
      </c>
      <c r="F1024" s="23" t="s">
        <v>2280</v>
      </c>
      <c r="G1024" s="24" t="s">
        <v>2281</v>
      </c>
      <c r="H1024" s="23">
        <v>1010</v>
      </c>
      <c r="I1024" s="25">
        <v>0.5</v>
      </c>
      <c r="J1024" s="46">
        <v>35620</v>
      </c>
      <c r="K1024" s="46">
        <f t="shared" si="75"/>
        <v>101770</v>
      </c>
      <c r="N1024" s="46">
        <f t="shared" si="76"/>
        <v>0.5</v>
      </c>
    </row>
    <row r="1025" spans="1:17" s="45" customFormat="1" x14ac:dyDescent="0.3">
      <c r="A1025" s="63">
        <v>327</v>
      </c>
      <c r="B1025" s="21"/>
      <c r="C1025" s="48">
        <v>43584</v>
      </c>
      <c r="D1025" s="43" t="s">
        <v>2283</v>
      </c>
      <c r="E1025" s="44">
        <v>111.62</v>
      </c>
      <c r="F1025" s="45" t="s">
        <v>2284</v>
      </c>
      <c r="G1025" s="24" t="s">
        <v>2285</v>
      </c>
      <c r="H1025" s="45">
        <v>1150</v>
      </c>
      <c r="I1025" s="46">
        <v>0.5</v>
      </c>
      <c r="J1025" s="46">
        <v>164540</v>
      </c>
      <c r="K1025" s="46">
        <f t="shared" si="75"/>
        <v>470110</v>
      </c>
      <c r="L1025" s="47">
        <v>500000</v>
      </c>
      <c r="M1025" s="47">
        <v>2000</v>
      </c>
      <c r="N1025" s="46">
        <f t="shared" si="76"/>
        <v>2000.5</v>
      </c>
      <c r="O1025" s="51"/>
      <c r="P1025" s="68"/>
      <c r="Q1025" s="21"/>
    </row>
    <row r="1026" spans="1:17" s="45" customFormat="1" x14ac:dyDescent="0.3">
      <c r="A1026" s="63" t="s">
        <v>2282</v>
      </c>
      <c r="B1026" s="21"/>
      <c r="C1026" s="48">
        <v>43584</v>
      </c>
      <c r="D1026" s="43" t="s">
        <v>2283</v>
      </c>
      <c r="E1026" s="44">
        <v>8.282</v>
      </c>
      <c r="F1026" s="45" t="s">
        <v>2284</v>
      </c>
      <c r="G1026" s="45" t="s">
        <v>2284</v>
      </c>
      <c r="H1026" s="45">
        <v>1150</v>
      </c>
      <c r="I1026" s="46">
        <v>0.5</v>
      </c>
      <c r="J1026" s="46">
        <v>19170</v>
      </c>
      <c r="K1026" s="46">
        <f t="shared" si="75"/>
        <v>54770</v>
      </c>
      <c r="L1026" s="47"/>
      <c r="M1026" s="47"/>
      <c r="N1026" s="46">
        <f t="shared" si="76"/>
        <v>0.5</v>
      </c>
      <c r="O1026" s="51"/>
      <c r="P1026" s="68"/>
      <c r="Q1026" s="21"/>
    </row>
    <row r="1027" spans="1:17" x14ac:dyDescent="0.3">
      <c r="A1027" s="63" t="s">
        <v>2286</v>
      </c>
      <c r="C1027" s="48">
        <v>43585</v>
      </c>
      <c r="D1027" s="22" t="s">
        <v>2287</v>
      </c>
      <c r="E1027" s="44">
        <v>5.0999999999999996</v>
      </c>
      <c r="F1027" s="23" t="s">
        <v>2290</v>
      </c>
      <c r="G1027" s="24" t="s">
        <v>2291</v>
      </c>
      <c r="H1027" s="23">
        <v>1120</v>
      </c>
      <c r="I1027" s="25">
        <v>1.5</v>
      </c>
      <c r="J1027" s="46">
        <v>106810</v>
      </c>
      <c r="K1027" s="46">
        <f t="shared" si="75"/>
        <v>305170</v>
      </c>
      <c r="N1027" s="46">
        <f t="shared" si="76"/>
        <v>1.5</v>
      </c>
    </row>
    <row r="1028" spans="1:17" x14ac:dyDescent="0.3">
      <c r="D1028" s="22" t="s">
        <v>2288</v>
      </c>
      <c r="E1028" s="44">
        <v>3.081</v>
      </c>
      <c r="F1028" s="23" t="s">
        <v>77</v>
      </c>
      <c r="G1028" s="45" t="s">
        <v>77</v>
      </c>
      <c r="K1028" s="46">
        <f t="shared" si="75"/>
        <v>0</v>
      </c>
      <c r="N1028" s="46">
        <f t="shared" si="76"/>
        <v>0</v>
      </c>
    </row>
    <row r="1029" spans="1:17" x14ac:dyDescent="0.3">
      <c r="D1029" s="22" t="s">
        <v>2289</v>
      </c>
      <c r="E1029" s="44">
        <v>5.77</v>
      </c>
      <c r="F1029" s="45" t="s">
        <v>77</v>
      </c>
      <c r="G1029" s="45" t="s">
        <v>77</v>
      </c>
      <c r="K1029" s="46">
        <f t="shared" si="75"/>
        <v>0</v>
      </c>
      <c r="N1029" s="46">
        <f t="shared" si="76"/>
        <v>0</v>
      </c>
    </row>
    <row r="1030" spans="1:17" x14ac:dyDescent="0.3">
      <c r="A1030" s="63">
        <v>333</v>
      </c>
      <c r="C1030" s="48">
        <v>43585</v>
      </c>
      <c r="D1030" s="22" t="s">
        <v>2292</v>
      </c>
      <c r="E1030" s="44" t="s">
        <v>2293</v>
      </c>
      <c r="F1030" s="23" t="s">
        <v>2294</v>
      </c>
      <c r="G1030" s="24" t="s">
        <v>2295</v>
      </c>
      <c r="H1030" s="23">
        <v>2050</v>
      </c>
      <c r="I1030" s="25">
        <v>0.5</v>
      </c>
      <c r="J1030" s="46">
        <v>23920</v>
      </c>
      <c r="K1030" s="46">
        <f t="shared" si="75"/>
        <v>68340</v>
      </c>
      <c r="L1030" s="47">
        <v>71200</v>
      </c>
      <c r="M1030" s="47">
        <v>284.8</v>
      </c>
      <c r="N1030" s="46">
        <f t="shared" si="76"/>
        <v>285.3</v>
      </c>
    </row>
    <row r="1031" spans="1:17" x14ac:dyDescent="0.3">
      <c r="A1031" s="63" t="s">
        <v>2296</v>
      </c>
      <c r="C1031" s="48">
        <v>43585</v>
      </c>
      <c r="D1031" s="22" t="s">
        <v>2297</v>
      </c>
      <c r="E1031" s="44">
        <v>80.618099999999998</v>
      </c>
      <c r="F1031" s="23" t="s">
        <v>2298</v>
      </c>
      <c r="G1031" s="24" t="s">
        <v>2299</v>
      </c>
      <c r="H1031" s="23">
        <v>1190</v>
      </c>
      <c r="I1031" s="25">
        <v>0.5</v>
      </c>
      <c r="J1031" s="46">
        <v>192330</v>
      </c>
      <c r="K1031" s="46">
        <f t="shared" si="75"/>
        <v>549510</v>
      </c>
      <c r="N1031" s="46">
        <f t="shared" si="76"/>
        <v>0.5</v>
      </c>
    </row>
    <row r="1032" spans="1:17" x14ac:dyDescent="0.3">
      <c r="A1032" s="63">
        <v>334</v>
      </c>
      <c r="C1032" s="48">
        <v>43585</v>
      </c>
      <c r="D1032" s="22" t="s">
        <v>2300</v>
      </c>
      <c r="E1032" s="44" t="s">
        <v>2301</v>
      </c>
      <c r="F1032" s="23" t="s">
        <v>2302</v>
      </c>
      <c r="G1032" s="24" t="s">
        <v>2303</v>
      </c>
      <c r="H1032" s="23">
        <v>3010</v>
      </c>
      <c r="I1032" s="25">
        <v>0.5</v>
      </c>
      <c r="J1032" s="46">
        <v>570</v>
      </c>
      <c r="K1032" s="46">
        <f t="shared" si="75"/>
        <v>1630</v>
      </c>
      <c r="L1032" s="47">
        <v>3000</v>
      </c>
      <c r="M1032" s="47">
        <v>12</v>
      </c>
      <c r="N1032" s="46">
        <f t="shared" si="76"/>
        <v>12.5</v>
      </c>
    </row>
    <row r="1033" spans="1:17" s="39" customFormat="1" x14ac:dyDescent="0.3">
      <c r="A1033" s="35" t="s">
        <v>2304</v>
      </c>
      <c r="B1033" s="36"/>
      <c r="C1033" s="37">
        <v>43585</v>
      </c>
      <c r="D1033" s="38" t="s">
        <v>2305</v>
      </c>
      <c r="E1033" s="35">
        <v>10.374000000000001</v>
      </c>
      <c r="F1033" s="39" t="s">
        <v>2306</v>
      </c>
      <c r="G1033" s="40" t="s">
        <v>2307</v>
      </c>
      <c r="H1033" s="39">
        <v>1160</v>
      </c>
      <c r="I1033" s="41">
        <v>0.5</v>
      </c>
      <c r="J1033" s="41">
        <v>14110</v>
      </c>
      <c r="K1033" s="41">
        <f t="shared" si="75"/>
        <v>40310</v>
      </c>
      <c r="L1033" s="42"/>
      <c r="M1033" s="42"/>
      <c r="N1033" s="41">
        <f t="shared" si="76"/>
        <v>0.5</v>
      </c>
      <c r="O1033" s="53"/>
      <c r="P1033" s="37"/>
      <c r="Q1033" s="36"/>
    </row>
    <row r="1034" spans="1:17" x14ac:dyDescent="0.3">
      <c r="N1034" s="25">
        <f>SUM(N1021:N1033)</f>
        <v>3643.3</v>
      </c>
      <c r="O1034" s="51">
        <v>71505</v>
      </c>
    </row>
    <row r="1036" spans="1:17" s="45" customFormat="1" x14ac:dyDescent="0.3">
      <c r="A1036" s="63" t="s">
        <v>2179</v>
      </c>
      <c r="B1036" s="21"/>
      <c r="C1036" s="48">
        <v>43577</v>
      </c>
      <c r="D1036" s="43" t="s">
        <v>2242</v>
      </c>
      <c r="E1036" s="44" t="s">
        <v>2243</v>
      </c>
      <c r="F1036" s="45" t="s">
        <v>1705</v>
      </c>
      <c r="G1036" s="24" t="s">
        <v>2244</v>
      </c>
      <c r="H1036" s="45">
        <v>1090</v>
      </c>
      <c r="I1036" s="46">
        <v>0.5</v>
      </c>
      <c r="J1036" s="46"/>
      <c r="K1036" s="46">
        <f t="shared" ref="K1036" si="77">ROUND(J1036/0.35,-1)</f>
        <v>0</v>
      </c>
      <c r="L1036" s="47"/>
      <c r="M1036" s="47">
        <v>0.5</v>
      </c>
      <c r="N1036" s="46">
        <v>0.5</v>
      </c>
      <c r="O1036" s="51"/>
      <c r="P1036" s="68"/>
      <c r="Q1036" s="21"/>
    </row>
    <row r="1037" spans="1:17" x14ac:dyDescent="0.3">
      <c r="A1037" s="63">
        <v>330</v>
      </c>
      <c r="C1037" s="48">
        <v>43584</v>
      </c>
      <c r="D1037" s="22" t="s">
        <v>2314</v>
      </c>
      <c r="E1037" s="44">
        <v>1.2</v>
      </c>
      <c r="F1037" s="23" t="s">
        <v>2315</v>
      </c>
      <c r="G1037" s="24" t="s">
        <v>2316</v>
      </c>
      <c r="H1037" s="23">
        <v>1080</v>
      </c>
      <c r="I1037" s="25">
        <v>0.5</v>
      </c>
      <c r="J1037" s="46">
        <v>1770</v>
      </c>
      <c r="K1037" s="25">
        <v>5050</v>
      </c>
      <c r="L1037" s="47">
        <v>3765.05</v>
      </c>
      <c r="M1037" s="47">
        <v>15.06</v>
      </c>
      <c r="N1037" s="46">
        <v>15.56</v>
      </c>
    </row>
    <row r="1038" spans="1:17" x14ac:dyDescent="0.3">
      <c r="A1038" s="63">
        <v>331</v>
      </c>
      <c r="B1038" s="21" t="s">
        <v>403</v>
      </c>
      <c r="C1038" s="48">
        <v>43584</v>
      </c>
      <c r="D1038" s="22" t="s">
        <v>2317</v>
      </c>
      <c r="E1038" s="44">
        <v>0.52800000000000002</v>
      </c>
      <c r="F1038" s="23" t="s">
        <v>2318</v>
      </c>
      <c r="G1038" s="24" t="s">
        <v>2319</v>
      </c>
      <c r="H1038" s="23">
        <v>1190</v>
      </c>
      <c r="I1038" s="25">
        <v>0.5</v>
      </c>
      <c r="J1038" s="46">
        <v>1940</v>
      </c>
      <c r="K1038" s="25">
        <v>5530</v>
      </c>
      <c r="L1038" s="47">
        <v>2175.66</v>
      </c>
      <c r="M1038" s="47">
        <v>8.6999999999999993</v>
      </c>
      <c r="N1038" s="46">
        <v>9.1999999999999993</v>
      </c>
    </row>
    <row r="1039" spans="1:17" x14ac:dyDescent="0.3">
      <c r="A1039" s="63">
        <v>332</v>
      </c>
      <c r="B1039" s="21" t="s">
        <v>403</v>
      </c>
      <c r="C1039" s="48">
        <v>43584</v>
      </c>
      <c r="D1039" s="22" t="s">
        <v>2320</v>
      </c>
      <c r="E1039" s="44">
        <v>5</v>
      </c>
      <c r="F1039" s="23" t="s">
        <v>2321</v>
      </c>
      <c r="G1039" s="24" t="s">
        <v>2322</v>
      </c>
      <c r="H1039" s="23">
        <v>1160</v>
      </c>
      <c r="I1039" s="25">
        <v>0.5</v>
      </c>
      <c r="J1039" s="46">
        <v>24360</v>
      </c>
      <c r="K1039" s="46">
        <f t="shared" ref="K1039:K1078" si="78">ROUND(J1039/0.35,-1)</f>
        <v>69600</v>
      </c>
      <c r="L1039" s="47">
        <v>35000</v>
      </c>
      <c r="M1039" s="47">
        <v>140</v>
      </c>
      <c r="N1039" s="46">
        <f t="shared" ref="N1039:N1078" si="79">I1039+M1039</f>
        <v>140.5</v>
      </c>
    </row>
    <row r="1040" spans="1:17" x14ac:dyDescent="0.3">
      <c r="A1040" s="63">
        <v>335</v>
      </c>
      <c r="C1040" s="48">
        <v>43585</v>
      </c>
      <c r="D1040" s="22" t="s">
        <v>1535</v>
      </c>
      <c r="E1040" s="44">
        <v>1.994</v>
      </c>
      <c r="F1040" s="23" t="s">
        <v>2323</v>
      </c>
      <c r="G1040" s="24" t="s">
        <v>2324</v>
      </c>
      <c r="H1040" s="23">
        <v>1060</v>
      </c>
      <c r="I1040" s="25">
        <v>0.5</v>
      </c>
      <c r="J1040" s="46">
        <v>34250</v>
      </c>
      <c r="K1040" s="46">
        <f t="shared" si="78"/>
        <v>97860</v>
      </c>
      <c r="L1040" s="47">
        <v>56242</v>
      </c>
      <c r="M1040" s="47">
        <v>225</v>
      </c>
      <c r="N1040" s="46">
        <f t="shared" si="79"/>
        <v>225.5</v>
      </c>
    </row>
    <row r="1041" spans="1:14" x14ac:dyDescent="0.3">
      <c r="A1041" s="63">
        <v>336</v>
      </c>
      <c r="C1041" s="48">
        <v>43586</v>
      </c>
      <c r="D1041" s="22" t="s">
        <v>2325</v>
      </c>
      <c r="E1041" s="44">
        <v>7.1559999999999997</v>
      </c>
      <c r="F1041" s="23" t="s">
        <v>2327</v>
      </c>
      <c r="G1041" s="24" t="s">
        <v>2328</v>
      </c>
      <c r="H1041" s="23">
        <v>1110</v>
      </c>
      <c r="I1041" s="25">
        <v>1</v>
      </c>
      <c r="J1041" s="46">
        <v>19390</v>
      </c>
      <c r="K1041" s="46">
        <f t="shared" si="78"/>
        <v>55400</v>
      </c>
      <c r="L1041" s="47">
        <v>57000</v>
      </c>
      <c r="M1041" s="47">
        <v>228</v>
      </c>
      <c r="N1041" s="46">
        <f t="shared" si="79"/>
        <v>229</v>
      </c>
    </row>
    <row r="1042" spans="1:14" x14ac:dyDescent="0.3">
      <c r="D1042" s="22" t="s">
        <v>2326</v>
      </c>
      <c r="E1042" s="44">
        <v>6.82</v>
      </c>
      <c r="F1042" s="23" t="s">
        <v>77</v>
      </c>
      <c r="G1042" s="24" t="s">
        <v>77</v>
      </c>
      <c r="K1042" s="46">
        <f t="shared" si="78"/>
        <v>0</v>
      </c>
      <c r="N1042" s="46">
        <f t="shared" si="79"/>
        <v>0</v>
      </c>
    </row>
    <row r="1043" spans="1:14" x14ac:dyDescent="0.3">
      <c r="A1043" s="63">
        <v>338</v>
      </c>
      <c r="C1043" s="48">
        <v>43586</v>
      </c>
      <c r="D1043" s="22" t="s">
        <v>2332</v>
      </c>
      <c r="E1043" s="44">
        <v>0.17219999999999999</v>
      </c>
      <c r="F1043" s="23" t="s">
        <v>2333</v>
      </c>
      <c r="G1043" s="24" t="s">
        <v>2334</v>
      </c>
      <c r="H1043" s="23">
        <v>2050</v>
      </c>
      <c r="I1043" s="25">
        <v>0.5</v>
      </c>
      <c r="J1043" s="46">
        <v>4360</v>
      </c>
      <c r="K1043" s="46">
        <f t="shared" si="78"/>
        <v>12460</v>
      </c>
      <c r="L1043" s="47">
        <v>5114</v>
      </c>
      <c r="M1043" s="47">
        <v>20.46</v>
      </c>
      <c r="N1043" s="46">
        <f t="shared" si="79"/>
        <v>20.96</v>
      </c>
    </row>
    <row r="1044" spans="1:14" x14ac:dyDescent="0.3">
      <c r="A1044" s="63" t="s">
        <v>2335</v>
      </c>
      <c r="C1044" s="48">
        <v>43587</v>
      </c>
      <c r="D1044" s="22" t="s">
        <v>2336</v>
      </c>
      <c r="E1044" s="44">
        <v>80.72</v>
      </c>
      <c r="F1044" s="23" t="s">
        <v>2340</v>
      </c>
      <c r="G1044" s="45" t="s">
        <v>2340</v>
      </c>
      <c r="H1044" s="23">
        <v>1090</v>
      </c>
      <c r="I1044" s="25">
        <v>2</v>
      </c>
      <c r="J1044" s="46">
        <v>2475250</v>
      </c>
      <c r="K1044" s="46">
        <f t="shared" si="78"/>
        <v>7072140</v>
      </c>
      <c r="N1044" s="46">
        <f t="shared" si="79"/>
        <v>2</v>
      </c>
    </row>
    <row r="1045" spans="1:14" x14ac:dyDescent="0.3">
      <c r="D1045" s="22" t="s">
        <v>2337</v>
      </c>
      <c r="E1045" s="44">
        <v>31.68</v>
      </c>
      <c r="F1045" s="45" t="s">
        <v>77</v>
      </c>
      <c r="G1045" s="24" t="s">
        <v>77</v>
      </c>
      <c r="K1045" s="46">
        <f t="shared" si="78"/>
        <v>0</v>
      </c>
      <c r="N1045" s="46">
        <f t="shared" si="79"/>
        <v>0</v>
      </c>
    </row>
    <row r="1046" spans="1:14" x14ac:dyDescent="0.3">
      <c r="D1046" s="22" t="s">
        <v>2338</v>
      </c>
      <c r="E1046" s="44">
        <v>33.71</v>
      </c>
      <c r="F1046" s="45" t="s">
        <v>77</v>
      </c>
      <c r="G1046" s="24" t="s">
        <v>77</v>
      </c>
      <c r="K1046" s="46">
        <f t="shared" si="78"/>
        <v>0</v>
      </c>
      <c r="N1046" s="46">
        <f t="shared" si="79"/>
        <v>0</v>
      </c>
    </row>
    <row r="1047" spans="1:14" x14ac:dyDescent="0.3">
      <c r="D1047" s="22" t="s">
        <v>2339</v>
      </c>
      <c r="E1047" s="44">
        <v>19.510000000000002</v>
      </c>
      <c r="F1047" s="45" t="s">
        <v>77</v>
      </c>
      <c r="G1047" s="24" t="s">
        <v>77</v>
      </c>
      <c r="K1047" s="46">
        <f t="shared" si="78"/>
        <v>0</v>
      </c>
      <c r="N1047" s="46">
        <f t="shared" si="79"/>
        <v>0</v>
      </c>
    </row>
    <row r="1048" spans="1:14" x14ac:dyDescent="0.3">
      <c r="A1048" s="63" t="s">
        <v>2341</v>
      </c>
      <c r="C1048" s="48">
        <v>43587</v>
      </c>
      <c r="D1048" s="22" t="s">
        <v>2342</v>
      </c>
      <c r="E1048" s="44">
        <v>58.61</v>
      </c>
      <c r="F1048" s="23" t="s">
        <v>2344</v>
      </c>
      <c r="G1048" s="24" t="s">
        <v>2345</v>
      </c>
      <c r="H1048" s="23">
        <v>1150</v>
      </c>
      <c r="I1048" s="25">
        <v>1</v>
      </c>
      <c r="J1048" s="46">
        <v>132880</v>
      </c>
      <c r="K1048" s="46">
        <f t="shared" si="78"/>
        <v>379660</v>
      </c>
      <c r="N1048" s="46">
        <f t="shared" si="79"/>
        <v>1</v>
      </c>
    </row>
    <row r="1049" spans="1:14" x14ac:dyDescent="0.3">
      <c r="D1049" s="22" t="s">
        <v>2343</v>
      </c>
      <c r="E1049" s="44">
        <v>25.294</v>
      </c>
      <c r="F1049" s="23" t="s">
        <v>77</v>
      </c>
      <c r="G1049" s="24" t="s">
        <v>77</v>
      </c>
      <c r="H1049" s="23">
        <v>1010</v>
      </c>
      <c r="K1049" s="46">
        <f t="shared" si="78"/>
        <v>0</v>
      </c>
      <c r="N1049" s="46">
        <f t="shared" si="79"/>
        <v>0</v>
      </c>
    </row>
    <row r="1050" spans="1:14" x14ac:dyDescent="0.3">
      <c r="A1050" s="63" t="s">
        <v>2346</v>
      </c>
      <c r="C1050" s="48">
        <v>43587</v>
      </c>
      <c r="D1050" s="22" t="s">
        <v>2347</v>
      </c>
      <c r="E1050" s="44">
        <v>3.6421999999999999</v>
      </c>
      <c r="F1050" s="23" t="s">
        <v>2348</v>
      </c>
      <c r="G1050" s="24" t="s">
        <v>2349</v>
      </c>
      <c r="H1050" s="23">
        <v>1110</v>
      </c>
      <c r="I1050" s="25">
        <v>0.5</v>
      </c>
      <c r="J1050" s="46">
        <v>47920</v>
      </c>
      <c r="K1050" s="46">
        <f t="shared" si="78"/>
        <v>136910</v>
      </c>
      <c r="N1050" s="46">
        <f t="shared" si="79"/>
        <v>0.5</v>
      </c>
    </row>
    <row r="1051" spans="1:14" x14ac:dyDescent="0.3">
      <c r="A1051" s="63">
        <v>339</v>
      </c>
      <c r="C1051" s="48">
        <v>43587</v>
      </c>
      <c r="D1051" s="22" t="s">
        <v>2350</v>
      </c>
      <c r="E1051" s="44" t="s">
        <v>2352</v>
      </c>
      <c r="F1051" s="23" t="s">
        <v>2353</v>
      </c>
      <c r="G1051" s="24" t="s">
        <v>2354</v>
      </c>
      <c r="H1051" s="23">
        <v>3010</v>
      </c>
      <c r="I1051" s="25">
        <v>1</v>
      </c>
      <c r="J1051" s="46">
        <f>51720+10490</f>
        <v>62210</v>
      </c>
      <c r="K1051" s="46">
        <f t="shared" si="78"/>
        <v>177740</v>
      </c>
      <c r="L1051" s="47">
        <v>192000</v>
      </c>
      <c r="M1051" s="47">
        <v>768</v>
      </c>
      <c r="N1051" s="46">
        <f t="shared" si="79"/>
        <v>769</v>
      </c>
    </row>
    <row r="1052" spans="1:14" x14ac:dyDescent="0.3">
      <c r="D1052" s="22" t="s">
        <v>2351</v>
      </c>
      <c r="E1052" s="44">
        <v>0.47889999999999999</v>
      </c>
      <c r="F1052" s="23" t="s">
        <v>77</v>
      </c>
      <c r="G1052" s="24" t="s">
        <v>77</v>
      </c>
      <c r="H1052" s="23">
        <v>3010</v>
      </c>
      <c r="K1052" s="46">
        <f t="shared" si="78"/>
        <v>0</v>
      </c>
      <c r="N1052" s="46">
        <f t="shared" si="79"/>
        <v>0</v>
      </c>
    </row>
    <row r="1053" spans="1:14" x14ac:dyDescent="0.3">
      <c r="A1053" s="63">
        <v>340</v>
      </c>
      <c r="C1053" s="48">
        <v>43587</v>
      </c>
      <c r="D1053" s="22" t="s">
        <v>2355</v>
      </c>
      <c r="E1053" s="44" t="s">
        <v>444</v>
      </c>
      <c r="F1053" s="23" t="s">
        <v>2356</v>
      </c>
      <c r="G1053" s="24" t="s">
        <v>2357</v>
      </c>
      <c r="H1053" s="23">
        <v>3010</v>
      </c>
      <c r="I1053" s="25">
        <v>1</v>
      </c>
      <c r="J1053" s="46">
        <f>43990+4080</f>
        <v>48070</v>
      </c>
      <c r="K1053" s="46">
        <f t="shared" si="78"/>
        <v>137340</v>
      </c>
      <c r="L1053" s="47">
        <v>121000</v>
      </c>
      <c r="M1053" s="47">
        <v>484</v>
      </c>
      <c r="N1053" s="46">
        <f t="shared" si="79"/>
        <v>485</v>
      </c>
    </row>
    <row r="1054" spans="1:14" x14ac:dyDescent="0.3">
      <c r="A1054" s="63">
        <v>341</v>
      </c>
      <c r="C1054" s="48">
        <v>43587</v>
      </c>
      <c r="D1054" s="22" t="s">
        <v>2358</v>
      </c>
      <c r="E1054" s="44" t="s">
        <v>2359</v>
      </c>
      <c r="F1054" s="23" t="s">
        <v>2360</v>
      </c>
      <c r="G1054" s="24" t="s">
        <v>2361</v>
      </c>
      <c r="H1054" s="23">
        <v>3010</v>
      </c>
      <c r="I1054" s="25">
        <v>0.5</v>
      </c>
      <c r="J1054" s="46">
        <v>40500</v>
      </c>
      <c r="K1054" s="46">
        <f t="shared" si="78"/>
        <v>115710</v>
      </c>
      <c r="L1054" s="47">
        <v>117000</v>
      </c>
      <c r="M1054" s="47">
        <v>468</v>
      </c>
      <c r="N1054" s="46">
        <f t="shared" si="79"/>
        <v>468.5</v>
      </c>
    </row>
    <row r="1055" spans="1:14" x14ac:dyDescent="0.3">
      <c r="A1055" s="63" t="s">
        <v>2362</v>
      </c>
      <c r="C1055" s="48">
        <v>43588</v>
      </c>
      <c r="D1055" s="22" t="s">
        <v>2363</v>
      </c>
      <c r="E1055" s="44">
        <v>0.1116</v>
      </c>
      <c r="F1055" s="23" t="s">
        <v>2364</v>
      </c>
      <c r="G1055" s="24" t="s">
        <v>2365</v>
      </c>
      <c r="H1055" s="23">
        <v>3010</v>
      </c>
      <c r="I1055" s="25">
        <v>0.5</v>
      </c>
      <c r="J1055" s="46">
        <v>15450</v>
      </c>
      <c r="K1055" s="46">
        <f t="shared" si="78"/>
        <v>44140</v>
      </c>
      <c r="N1055" s="46">
        <f t="shared" si="79"/>
        <v>0.5</v>
      </c>
    </row>
    <row r="1056" spans="1:14" x14ac:dyDescent="0.3">
      <c r="A1056" s="63" t="s">
        <v>2366</v>
      </c>
      <c r="C1056" s="48">
        <v>43588</v>
      </c>
      <c r="D1056" s="22" t="s">
        <v>492</v>
      </c>
      <c r="E1056" s="44">
        <v>0.89239999999999997</v>
      </c>
      <c r="F1056" s="23" t="s">
        <v>2367</v>
      </c>
      <c r="G1056" s="24" t="s">
        <v>2368</v>
      </c>
      <c r="H1056" s="23">
        <v>3010</v>
      </c>
      <c r="I1056" s="25">
        <v>1</v>
      </c>
      <c r="J1056" s="46">
        <f>19620+20860</f>
        <v>40480</v>
      </c>
      <c r="K1056" s="46">
        <f t="shared" si="78"/>
        <v>115660</v>
      </c>
      <c r="N1056" s="46">
        <f t="shared" si="79"/>
        <v>1</v>
      </c>
    </row>
    <row r="1057" spans="1:17" s="39" customFormat="1" x14ac:dyDescent="0.3">
      <c r="A1057" s="35"/>
      <c r="B1057" s="36"/>
      <c r="C1057" s="37"/>
      <c r="D1057" s="38" t="s">
        <v>493</v>
      </c>
      <c r="E1057" s="35">
        <v>0.94850000000000001</v>
      </c>
      <c r="F1057" s="39" t="s">
        <v>77</v>
      </c>
      <c r="G1057" s="40" t="s">
        <v>77</v>
      </c>
      <c r="H1057" s="39">
        <v>3010</v>
      </c>
      <c r="I1057" s="41"/>
      <c r="J1057" s="41"/>
      <c r="K1057" s="41">
        <f t="shared" si="78"/>
        <v>0</v>
      </c>
      <c r="L1057" s="42"/>
      <c r="M1057" s="42"/>
      <c r="N1057" s="41">
        <f t="shared" si="79"/>
        <v>0</v>
      </c>
      <c r="O1057" s="53"/>
      <c r="P1057" s="37"/>
      <c r="Q1057" s="36"/>
    </row>
    <row r="1058" spans="1:17" x14ac:dyDescent="0.3">
      <c r="K1058" s="46"/>
      <c r="N1058" s="46">
        <f>SUM(N1036:N1057)</f>
        <v>2368.7200000000003</v>
      </c>
      <c r="O1058" s="51">
        <v>71539</v>
      </c>
    </row>
    <row r="1059" spans="1:17" x14ac:dyDescent="0.3">
      <c r="K1059" s="46"/>
      <c r="N1059" s="46"/>
    </row>
    <row r="1060" spans="1:17" s="45" customFormat="1" x14ac:dyDescent="0.3">
      <c r="A1060" s="63">
        <v>329</v>
      </c>
      <c r="B1060" s="21"/>
      <c r="C1060" s="48">
        <v>43585</v>
      </c>
      <c r="D1060" s="43" t="s">
        <v>2310</v>
      </c>
      <c r="E1060" s="44">
        <v>1.6950000000000001</v>
      </c>
      <c r="F1060" s="45" t="s">
        <v>2312</v>
      </c>
      <c r="G1060" s="24" t="s">
        <v>2313</v>
      </c>
      <c r="H1060" s="45">
        <v>1200</v>
      </c>
      <c r="I1060" s="46">
        <v>1</v>
      </c>
      <c r="J1060" s="46">
        <v>59960</v>
      </c>
      <c r="K1060" s="46">
        <f t="shared" ref="K1060:K1075" si="80">ROUND(J1060/0.35,-1)</f>
        <v>171310</v>
      </c>
      <c r="L1060" s="47">
        <v>259900</v>
      </c>
      <c r="M1060" s="47">
        <v>1039.5999999999999</v>
      </c>
      <c r="N1060" s="46">
        <f t="shared" ref="N1060:N1061" si="81">I1060+M1060</f>
        <v>1040.5999999999999</v>
      </c>
      <c r="O1060" s="51"/>
      <c r="P1060" s="68"/>
      <c r="Q1060" s="21"/>
    </row>
    <row r="1061" spans="1:17" s="45" customFormat="1" x14ac:dyDescent="0.3">
      <c r="A1061" s="63"/>
      <c r="B1061" s="21"/>
      <c r="C1061" s="48"/>
      <c r="D1061" s="43" t="s">
        <v>2311</v>
      </c>
      <c r="E1061" s="44">
        <v>14.605</v>
      </c>
      <c r="F1061" s="45" t="s">
        <v>77</v>
      </c>
      <c r="G1061" s="24" t="s">
        <v>77</v>
      </c>
      <c r="I1061" s="46"/>
      <c r="J1061" s="46"/>
      <c r="K1061" s="46">
        <f t="shared" si="80"/>
        <v>0</v>
      </c>
      <c r="L1061" s="47"/>
      <c r="M1061" s="47"/>
      <c r="N1061" s="46">
        <f t="shared" si="81"/>
        <v>0</v>
      </c>
      <c r="O1061" s="51"/>
      <c r="P1061" s="68"/>
      <c r="Q1061" s="21"/>
    </row>
    <row r="1062" spans="1:17" s="45" customFormat="1" x14ac:dyDescent="0.3">
      <c r="A1062" s="63">
        <v>342</v>
      </c>
      <c r="B1062" s="21"/>
      <c r="C1062" s="48">
        <v>43588</v>
      </c>
      <c r="D1062" s="43" t="s">
        <v>2374</v>
      </c>
      <c r="E1062" s="44">
        <v>0.218</v>
      </c>
      <c r="F1062" s="45" t="s">
        <v>2375</v>
      </c>
      <c r="G1062" s="24" t="s">
        <v>2376</v>
      </c>
      <c r="H1062" s="45">
        <v>3010</v>
      </c>
      <c r="I1062" s="46">
        <v>0.5</v>
      </c>
      <c r="J1062" s="46">
        <v>34200</v>
      </c>
      <c r="K1062" s="46">
        <f t="shared" si="80"/>
        <v>97710</v>
      </c>
      <c r="L1062" s="47">
        <v>126000</v>
      </c>
      <c r="M1062" s="47">
        <v>504</v>
      </c>
      <c r="N1062" s="46">
        <f t="shared" ref="N1062:N1075" si="82">I1062+M1062</f>
        <v>504.5</v>
      </c>
      <c r="O1062" s="51"/>
      <c r="P1062" s="68"/>
      <c r="Q1062" s="21"/>
    </row>
    <row r="1063" spans="1:17" s="45" customFormat="1" x14ac:dyDescent="0.3">
      <c r="A1063" s="63">
        <v>343</v>
      </c>
      <c r="B1063" s="21"/>
      <c r="C1063" s="48">
        <v>43588</v>
      </c>
      <c r="D1063" s="43" t="s">
        <v>2377</v>
      </c>
      <c r="E1063" s="44">
        <v>0.28000000000000003</v>
      </c>
      <c r="F1063" s="45" t="s">
        <v>2378</v>
      </c>
      <c r="G1063" s="24" t="s">
        <v>2379</v>
      </c>
      <c r="H1063" s="45">
        <v>3010</v>
      </c>
      <c r="I1063" s="46">
        <v>0.5</v>
      </c>
      <c r="J1063" s="46">
        <v>62300</v>
      </c>
      <c r="K1063" s="46">
        <f t="shared" si="80"/>
        <v>178000</v>
      </c>
      <c r="L1063" s="47">
        <v>188000</v>
      </c>
      <c r="M1063" s="47">
        <v>752</v>
      </c>
      <c r="N1063" s="46">
        <f t="shared" si="82"/>
        <v>752.5</v>
      </c>
      <c r="O1063" s="51"/>
      <c r="P1063" s="68"/>
      <c r="Q1063" s="21"/>
    </row>
    <row r="1064" spans="1:17" s="45" customFormat="1" x14ac:dyDescent="0.3">
      <c r="A1064" s="63" t="s">
        <v>2308</v>
      </c>
      <c r="B1064" s="21"/>
      <c r="C1064" s="48">
        <v>43585</v>
      </c>
      <c r="D1064" s="43" t="s">
        <v>125</v>
      </c>
      <c r="E1064" s="44">
        <v>106.30800000000001</v>
      </c>
      <c r="F1064" s="45" t="s">
        <v>2380</v>
      </c>
      <c r="G1064" s="24" t="s">
        <v>2309</v>
      </c>
      <c r="H1064" s="45">
        <v>1180</v>
      </c>
      <c r="I1064" s="46">
        <v>2</v>
      </c>
      <c r="J1064" s="46">
        <v>317300</v>
      </c>
      <c r="K1064" s="46">
        <f t="shared" si="80"/>
        <v>906570</v>
      </c>
      <c r="L1064" s="47">
        <v>259900</v>
      </c>
      <c r="M1064" s="47"/>
      <c r="N1064" s="46">
        <f t="shared" si="82"/>
        <v>2</v>
      </c>
      <c r="O1064" s="51"/>
      <c r="P1064" s="68"/>
      <c r="Q1064" s="21"/>
    </row>
    <row r="1065" spans="1:17" s="45" customFormat="1" x14ac:dyDescent="0.3">
      <c r="A1065" s="63"/>
      <c r="B1065" s="21"/>
      <c r="C1065" s="48"/>
      <c r="D1065" s="43" t="s">
        <v>126</v>
      </c>
      <c r="E1065" s="44">
        <v>60.070999999999998</v>
      </c>
      <c r="F1065" s="45" t="s">
        <v>77</v>
      </c>
      <c r="G1065" s="24" t="s">
        <v>77</v>
      </c>
      <c r="I1065" s="46"/>
      <c r="J1065" s="46"/>
      <c r="K1065" s="46">
        <f t="shared" si="80"/>
        <v>0</v>
      </c>
      <c r="L1065" s="47"/>
      <c r="M1065" s="47"/>
      <c r="N1065" s="46">
        <f t="shared" si="82"/>
        <v>0</v>
      </c>
      <c r="O1065" s="51"/>
      <c r="P1065" s="68"/>
      <c r="Q1065" s="21"/>
    </row>
    <row r="1066" spans="1:17" s="45" customFormat="1" x14ac:dyDescent="0.3">
      <c r="A1066" s="63"/>
      <c r="B1066" s="21"/>
      <c r="C1066" s="48"/>
      <c r="D1066" s="43" t="s">
        <v>127</v>
      </c>
      <c r="E1066" s="44">
        <v>28.756</v>
      </c>
      <c r="F1066" s="45" t="s">
        <v>77</v>
      </c>
      <c r="G1066" s="24" t="s">
        <v>77</v>
      </c>
      <c r="I1066" s="46"/>
      <c r="J1066" s="46"/>
      <c r="K1066" s="46">
        <f t="shared" si="80"/>
        <v>0</v>
      </c>
      <c r="L1066" s="47"/>
      <c r="M1066" s="47"/>
      <c r="N1066" s="46">
        <f t="shared" si="82"/>
        <v>0</v>
      </c>
      <c r="O1066" s="51"/>
      <c r="P1066" s="68"/>
      <c r="Q1066" s="21"/>
    </row>
    <row r="1067" spans="1:17" s="45" customFormat="1" x14ac:dyDescent="0.3">
      <c r="A1067" s="63"/>
      <c r="B1067" s="21"/>
      <c r="C1067" s="48"/>
      <c r="D1067" s="43" t="s">
        <v>128</v>
      </c>
      <c r="E1067" s="44">
        <v>40</v>
      </c>
      <c r="F1067" s="45" t="s">
        <v>77</v>
      </c>
      <c r="G1067" s="24" t="s">
        <v>77</v>
      </c>
      <c r="I1067" s="46"/>
      <c r="J1067" s="46"/>
      <c r="K1067" s="46">
        <f t="shared" si="80"/>
        <v>0</v>
      </c>
      <c r="L1067" s="47"/>
      <c r="M1067" s="47"/>
      <c r="N1067" s="46">
        <f t="shared" si="82"/>
        <v>0</v>
      </c>
      <c r="O1067" s="51"/>
      <c r="P1067" s="68"/>
      <c r="Q1067" s="21"/>
    </row>
    <row r="1068" spans="1:17" s="45" customFormat="1" x14ac:dyDescent="0.3">
      <c r="A1068" s="63" t="s">
        <v>2371</v>
      </c>
      <c r="B1068" s="21"/>
      <c r="C1068" s="48">
        <v>43588</v>
      </c>
      <c r="D1068" s="43" t="s">
        <v>2124</v>
      </c>
      <c r="E1068" s="44">
        <v>37</v>
      </c>
      <c r="F1068" s="45" t="s">
        <v>2381</v>
      </c>
      <c r="G1068" s="24" t="s">
        <v>2382</v>
      </c>
      <c r="H1068" s="45">
        <v>1100</v>
      </c>
      <c r="I1068" s="46">
        <v>0.5</v>
      </c>
      <c r="J1068" s="46">
        <v>53660</v>
      </c>
      <c r="K1068" s="46">
        <f t="shared" si="80"/>
        <v>153310</v>
      </c>
      <c r="L1068" s="47"/>
      <c r="M1068" s="47"/>
      <c r="N1068" s="46">
        <f t="shared" si="82"/>
        <v>0.5</v>
      </c>
      <c r="O1068" s="51"/>
      <c r="P1068" s="68"/>
      <c r="Q1068" s="21"/>
    </row>
    <row r="1069" spans="1:17" s="45" customFormat="1" x14ac:dyDescent="0.3">
      <c r="A1069" s="63" t="s">
        <v>2369</v>
      </c>
      <c r="B1069" s="21" t="s">
        <v>403</v>
      </c>
      <c r="C1069" s="48">
        <v>43588</v>
      </c>
      <c r="D1069" s="43" t="s">
        <v>2383</v>
      </c>
      <c r="E1069" s="44" t="s">
        <v>2387</v>
      </c>
      <c r="F1069" s="45" t="s">
        <v>2394</v>
      </c>
      <c r="G1069" s="24" t="s">
        <v>2395</v>
      </c>
      <c r="H1069" s="45">
        <v>3010</v>
      </c>
      <c r="I1069" s="46">
        <v>3</v>
      </c>
      <c r="J1069" s="46">
        <v>122000</v>
      </c>
      <c r="K1069" s="46">
        <f t="shared" si="80"/>
        <v>348570</v>
      </c>
      <c r="L1069" s="47"/>
      <c r="M1069" s="47"/>
      <c r="N1069" s="46">
        <f t="shared" si="82"/>
        <v>3</v>
      </c>
      <c r="O1069" s="51"/>
      <c r="P1069" s="68"/>
      <c r="Q1069" s="21"/>
    </row>
    <row r="1070" spans="1:17" s="45" customFormat="1" x14ac:dyDescent="0.3">
      <c r="A1070" s="63"/>
      <c r="B1070" s="21"/>
      <c r="C1070" s="48"/>
      <c r="D1070" s="43" t="s">
        <v>2384</v>
      </c>
      <c r="E1070" s="44" t="s">
        <v>2388</v>
      </c>
      <c r="F1070" s="45" t="s">
        <v>77</v>
      </c>
      <c r="G1070" s="24" t="s">
        <v>77</v>
      </c>
      <c r="I1070" s="46"/>
      <c r="J1070" s="46"/>
      <c r="K1070" s="46"/>
      <c r="L1070" s="47"/>
      <c r="M1070" s="47"/>
      <c r="N1070" s="46"/>
      <c r="O1070" s="51"/>
      <c r="P1070" s="68"/>
      <c r="Q1070" s="21"/>
    </row>
    <row r="1071" spans="1:17" s="45" customFormat="1" x14ac:dyDescent="0.3">
      <c r="A1071" s="63"/>
      <c r="B1071" s="21"/>
      <c r="C1071" s="48"/>
      <c r="D1071" s="43" t="s">
        <v>2385</v>
      </c>
      <c r="E1071" s="44" t="s">
        <v>2389</v>
      </c>
      <c r="F1071" s="45" t="s">
        <v>77</v>
      </c>
      <c r="G1071" s="24" t="s">
        <v>77</v>
      </c>
      <c r="I1071" s="46"/>
      <c r="J1071" s="46"/>
      <c r="K1071" s="46"/>
      <c r="L1071" s="47"/>
      <c r="M1071" s="47"/>
      <c r="N1071" s="46"/>
      <c r="O1071" s="51"/>
      <c r="P1071" s="68"/>
      <c r="Q1071" s="21"/>
    </row>
    <row r="1072" spans="1:17" s="45" customFormat="1" x14ac:dyDescent="0.3">
      <c r="A1072" s="63"/>
      <c r="B1072" s="21"/>
      <c r="C1072" s="48"/>
      <c r="D1072" s="43" t="s">
        <v>2386</v>
      </c>
      <c r="E1072" s="44" t="s">
        <v>2390</v>
      </c>
      <c r="F1072" s="45" t="s">
        <v>77</v>
      </c>
      <c r="G1072" s="24" t="s">
        <v>77</v>
      </c>
      <c r="I1072" s="46"/>
      <c r="J1072" s="46"/>
      <c r="K1072" s="46"/>
      <c r="L1072" s="47"/>
      <c r="M1072" s="47"/>
      <c r="N1072" s="46"/>
      <c r="O1072" s="51"/>
      <c r="P1072" s="68"/>
      <c r="Q1072" s="21"/>
    </row>
    <row r="1073" spans="1:17" s="45" customFormat="1" x14ac:dyDescent="0.3">
      <c r="A1073" s="63"/>
      <c r="B1073" s="21"/>
      <c r="C1073" s="48"/>
      <c r="D1073" s="43" t="s">
        <v>2391</v>
      </c>
      <c r="E1073" s="44" t="s">
        <v>2393</v>
      </c>
      <c r="F1073" s="45" t="s">
        <v>77</v>
      </c>
      <c r="G1073" s="24" t="s">
        <v>77</v>
      </c>
      <c r="I1073" s="46"/>
      <c r="J1073" s="46"/>
      <c r="K1073" s="46"/>
      <c r="L1073" s="47"/>
      <c r="M1073" s="47"/>
      <c r="N1073" s="46"/>
      <c r="O1073" s="51"/>
      <c r="P1073" s="68"/>
      <c r="Q1073" s="21"/>
    </row>
    <row r="1074" spans="1:17" s="45" customFormat="1" x14ac:dyDescent="0.3">
      <c r="A1074" s="63"/>
      <c r="B1074" s="21"/>
      <c r="C1074" s="48"/>
      <c r="D1074" s="43" t="s">
        <v>2392</v>
      </c>
      <c r="E1074" s="44" t="s">
        <v>2390</v>
      </c>
      <c r="F1074" s="45" t="s">
        <v>77</v>
      </c>
      <c r="G1074" s="24" t="s">
        <v>77</v>
      </c>
      <c r="I1074" s="46"/>
      <c r="J1074" s="46"/>
      <c r="K1074" s="46"/>
      <c r="L1074" s="47"/>
      <c r="M1074" s="47"/>
      <c r="N1074" s="46"/>
      <c r="O1074" s="51"/>
      <c r="P1074" s="68"/>
      <c r="Q1074" s="21"/>
    </row>
    <row r="1075" spans="1:17" s="45" customFormat="1" x14ac:dyDescent="0.3">
      <c r="A1075" s="63" t="s">
        <v>2370</v>
      </c>
      <c r="B1075" s="21"/>
      <c r="C1075" s="48">
        <v>43588</v>
      </c>
      <c r="D1075" s="43" t="s">
        <v>2396</v>
      </c>
      <c r="E1075" s="44">
        <v>5</v>
      </c>
      <c r="F1075" s="45" t="s">
        <v>2397</v>
      </c>
      <c r="G1075" s="24" t="s">
        <v>2398</v>
      </c>
      <c r="H1075" s="45">
        <v>1220</v>
      </c>
      <c r="I1075" s="46">
        <v>0.5</v>
      </c>
      <c r="J1075" s="46">
        <v>38530</v>
      </c>
      <c r="K1075" s="46">
        <f t="shared" si="80"/>
        <v>110090</v>
      </c>
      <c r="L1075" s="47"/>
      <c r="M1075" s="47"/>
      <c r="N1075" s="46">
        <f t="shared" si="82"/>
        <v>0.5</v>
      </c>
      <c r="O1075" s="51"/>
      <c r="P1075" s="68"/>
      <c r="Q1075" s="21"/>
    </row>
    <row r="1076" spans="1:17" x14ac:dyDescent="0.3">
      <c r="A1076" s="63">
        <v>344</v>
      </c>
      <c r="C1076" s="48">
        <v>43588</v>
      </c>
      <c r="D1076" s="22" t="s">
        <v>2372</v>
      </c>
      <c r="E1076" s="44">
        <v>0.1205</v>
      </c>
      <c r="F1076" s="23" t="s">
        <v>1177</v>
      </c>
      <c r="G1076" s="24" t="s">
        <v>2373</v>
      </c>
      <c r="H1076" s="23">
        <v>3010</v>
      </c>
      <c r="I1076" s="25">
        <v>0.5</v>
      </c>
      <c r="J1076" s="46">
        <v>21680</v>
      </c>
      <c r="K1076" s="46">
        <f t="shared" si="78"/>
        <v>61940</v>
      </c>
      <c r="L1076" s="47">
        <v>52000</v>
      </c>
      <c r="M1076" s="47">
        <v>208</v>
      </c>
      <c r="N1076" s="46">
        <f t="shared" si="79"/>
        <v>208.5</v>
      </c>
    </row>
    <row r="1077" spans="1:17" x14ac:dyDescent="0.3">
      <c r="A1077" s="63">
        <v>345</v>
      </c>
      <c r="C1077" s="48">
        <v>43588</v>
      </c>
      <c r="D1077" s="22" t="s">
        <v>2399</v>
      </c>
      <c r="E1077" s="44">
        <v>18.427099999999999</v>
      </c>
      <c r="F1077" s="23" t="s">
        <v>2401</v>
      </c>
      <c r="G1077" s="24" t="s">
        <v>2402</v>
      </c>
      <c r="H1077" s="23">
        <v>1020</v>
      </c>
      <c r="I1077" s="25">
        <v>2</v>
      </c>
      <c r="J1077" s="46">
        <f>51270+2210</f>
        <v>53480</v>
      </c>
      <c r="K1077" s="46">
        <f t="shared" si="78"/>
        <v>152800</v>
      </c>
      <c r="L1077" s="47">
        <v>235000</v>
      </c>
      <c r="M1077" s="47">
        <v>940</v>
      </c>
      <c r="N1077" s="46">
        <f t="shared" si="79"/>
        <v>942</v>
      </c>
    </row>
    <row r="1078" spans="1:17" s="39" customFormat="1" x14ac:dyDescent="0.3">
      <c r="A1078" s="35"/>
      <c r="B1078" s="36"/>
      <c r="C1078" s="37"/>
      <c r="D1078" s="38" t="s">
        <v>2400</v>
      </c>
      <c r="E1078" s="35">
        <v>1.7097</v>
      </c>
      <c r="F1078" s="39" t="s">
        <v>77</v>
      </c>
      <c r="G1078" s="40" t="s">
        <v>77</v>
      </c>
      <c r="I1078" s="41"/>
      <c r="J1078" s="41"/>
      <c r="K1078" s="41">
        <f t="shared" si="78"/>
        <v>0</v>
      </c>
      <c r="L1078" s="42"/>
      <c r="M1078" s="42"/>
      <c r="N1078" s="41">
        <f t="shared" si="79"/>
        <v>0</v>
      </c>
      <c r="O1078" s="53"/>
      <c r="P1078" s="37"/>
      <c r="Q1078" s="36"/>
    </row>
    <row r="1079" spans="1:17" x14ac:dyDescent="0.3">
      <c r="K1079" s="46"/>
      <c r="N1079" s="46">
        <f>SUM(N1060:N1078)</f>
        <v>3454.1</v>
      </c>
      <c r="O1079" s="51">
        <v>71547</v>
      </c>
    </row>
    <row r="1080" spans="1:17" x14ac:dyDescent="0.3">
      <c r="K1080" s="46"/>
      <c r="N1080" s="46"/>
    </row>
    <row r="1081" spans="1:17" s="21" customFormat="1" x14ac:dyDescent="0.35">
      <c r="A1081" s="56">
        <v>337</v>
      </c>
      <c r="C1081" s="57">
        <v>43586</v>
      </c>
      <c r="D1081" s="58" t="s">
        <v>2329</v>
      </c>
      <c r="E1081" s="56">
        <v>6.6890000000000001</v>
      </c>
      <c r="F1081" s="21" t="s">
        <v>2330</v>
      </c>
      <c r="G1081" s="21" t="s">
        <v>2331</v>
      </c>
      <c r="H1081" s="21">
        <v>1070</v>
      </c>
      <c r="I1081" s="59">
        <v>0.5</v>
      </c>
      <c r="J1081" s="59">
        <v>45950</v>
      </c>
      <c r="K1081" s="59">
        <f>ROUND(J1081/0.35,-1)</f>
        <v>131290</v>
      </c>
      <c r="L1081" s="59">
        <v>154900</v>
      </c>
      <c r="M1081" s="59">
        <v>619.6</v>
      </c>
      <c r="N1081" s="59">
        <f>I1081+M1081</f>
        <v>620.1</v>
      </c>
      <c r="O1081" s="60"/>
      <c r="P1081" s="57"/>
    </row>
    <row r="1082" spans="1:17" x14ac:dyDescent="0.3">
      <c r="A1082" s="63">
        <v>346</v>
      </c>
      <c r="C1082" s="48">
        <v>43591</v>
      </c>
      <c r="D1082" s="22" t="s">
        <v>2403</v>
      </c>
      <c r="E1082" s="44">
        <v>6.0019999999999998</v>
      </c>
      <c r="F1082" s="23" t="s">
        <v>2405</v>
      </c>
      <c r="G1082" s="24" t="s">
        <v>2406</v>
      </c>
      <c r="H1082" s="23">
        <v>1110</v>
      </c>
      <c r="I1082" s="25">
        <v>1</v>
      </c>
      <c r="J1082" s="46">
        <f>8360+9130</f>
        <v>17490</v>
      </c>
      <c r="K1082" s="46">
        <f t="shared" ref="K1082:K1120" si="83">ROUND(J1082/0.35,-1)</f>
        <v>49970</v>
      </c>
      <c r="L1082" s="47">
        <v>55000</v>
      </c>
      <c r="M1082" s="47">
        <v>220</v>
      </c>
      <c r="N1082" s="46">
        <f t="shared" ref="N1082:N1120" si="84">I1082+M1082</f>
        <v>221</v>
      </c>
    </row>
    <row r="1083" spans="1:17" x14ac:dyDescent="0.3">
      <c r="D1083" s="22" t="s">
        <v>2404</v>
      </c>
      <c r="E1083" s="44">
        <v>6.6280000000000001</v>
      </c>
      <c r="F1083" s="23" t="s">
        <v>77</v>
      </c>
      <c r="G1083" s="24" t="s">
        <v>77</v>
      </c>
      <c r="K1083" s="46">
        <f t="shared" si="83"/>
        <v>0</v>
      </c>
      <c r="N1083" s="46">
        <f t="shared" si="84"/>
        <v>0</v>
      </c>
    </row>
    <row r="1084" spans="1:17" x14ac:dyDescent="0.3">
      <c r="A1084" s="63" t="s">
        <v>2407</v>
      </c>
      <c r="C1084" s="48">
        <v>43591</v>
      </c>
      <c r="D1084" s="22" t="s">
        <v>2408</v>
      </c>
      <c r="E1084" s="44">
        <v>10.253</v>
      </c>
      <c r="F1084" s="23" t="s">
        <v>2410</v>
      </c>
      <c r="G1084" s="24" t="s">
        <v>2411</v>
      </c>
      <c r="H1084" s="23">
        <v>1010</v>
      </c>
      <c r="I1084" s="25">
        <v>1.5</v>
      </c>
      <c r="J1084" s="46">
        <f>18870+60280</f>
        <v>79150</v>
      </c>
      <c r="K1084" s="46">
        <f t="shared" si="83"/>
        <v>226140</v>
      </c>
      <c r="N1084" s="46">
        <f t="shared" si="84"/>
        <v>1.5</v>
      </c>
    </row>
    <row r="1085" spans="1:17" x14ac:dyDescent="0.3">
      <c r="D1085" s="22" t="s">
        <v>2409</v>
      </c>
      <c r="E1085" s="44">
        <v>11.933</v>
      </c>
      <c r="F1085" s="23" t="s">
        <v>77</v>
      </c>
      <c r="G1085" s="24" t="s">
        <v>77</v>
      </c>
      <c r="H1085" s="23">
        <v>1010</v>
      </c>
      <c r="K1085" s="46">
        <f t="shared" si="83"/>
        <v>0</v>
      </c>
      <c r="N1085" s="46">
        <f t="shared" si="84"/>
        <v>0</v>
      </c>
    </row>
    <row r="1086" spans="1:17" x14ac:dyDescent="0.3">
      <c r="A1086" s="63" t="s">
        <v>2412</v>
      </c>
      <c r="C1086" s="48">
        <v>43591</v>
      </c>
      <c r="D1086" s="22" t="s">
        <v>319</v>
      </c>
      <c r="E1086" s="44">
        <v>102.90600000000001</v>
      </c>
      <c r="F1086" s="23" t="s">
        <v>322</v>
      </c>
      <c r="G1086" s="45" t="s">
        <v>2413</v>
      </c>
      <c r="H1086" s="23">
        <v>1150</v>
      </c>
      <c r="I1086" s="25">
        <v>0.5</v>
      </c>
      <c r="J1086" s="46">
        <v>246060</v>
      </c>
      <c r="K1086" s="46">
        <f t="shared" si="83"/>
        <v>703030</v>
      </c>
      <c r="N1086" s="46">
        <f t="shared" si="84"/>
        <v>0.5</v>
      </c>
    </row>
    <row r="1087" spans="1:17" x14ac:dyDescent="0.3">
      <c r="A1087" s="63" t="s">
        <v>2418</v>
      </c>
      <c r="C1087" s="48">
        <v>43591</v>
      </c>
      <c r="D1087" s="22" t="s">
        <v>2414</v>
      </c>
      <c r="E1087" s="44">
        <v>3.2</v>
      </c>
      <c r="F1087" s="23" t="s">
        <v>2416</v>
      </c>
      <c r="G1087" s="24" t="s">
        <v>2417</v>
      </c>
      <c r="H1087" s="23">
        <v>1050</v>
      </c>
      <c r="I1087" s="25">
        <v>1</v>
      </c>
      <c r="J1087" s="46">
        <f>62600+8330</f>
        <v>70930</v>
      </c>
      <c r="K1087" s="46">
        <f t="shared" si="83"/>
        <v>202660</v>
      </c>
      <c r="N1087" s="46">
        <f t="shared" si="84"/>
        <v>1</v>
      </c>
    </row>
    <row r="1088" spans="1:17" x14ac:dyDescent="0.3">
      <c r="D1088" s="22" t="s">
        <v>2415</v>
      </c>
      <c r="E1088" s="44">
        <v>4.0190000000000001</v>
      </c>
      <c r="F1088" s="23" t="s">
        <v>77</v>
      </c>
      <c r="G1088" s="24" t="s">
        <v>77</v>
      </c>
      <c r="H1088" s="23">
        <v>1050</v>
      </c>
      <c r="K1088" s="46">
        <f t="shared" si="83"/>
        <v>0</v>
      </c>
      <c r="N1088" s="46">
        <f t="shared" si="84"/>
        <v>0</v>
      </c>
    </row>
    <row r="1089" spans="1:17" x14ac:dyDescent="0.3">
      <c r="A1089" s="63" t="s">
        <v>2419</v>
      </c>
      <c r="C1089" s="48">
        <v>43591</v>
      </c>
      <c r="D1089" s="43" t="s">
        <v>2414</v>
      </c>
      <c r="E1089" s="44">
        <v>3.2</v>
      </c>
      <c r="F1089" s="23" t="s">
        <v>2417</v>
      </c>
      <c r="G1089" s="24" t="s">
        <v>2420</v>
      </c>
      <c r="H1089" s="23">
        <v>1050</v>
      </c>
      <c r="I1089" s="25">
        <v>1</v>
      </c>
      <c r="J1089" s="46">
        <v>70930</v>
      </c>
      <c r="K1089" s="46">
        <f t="shared" si="83"/>
        <v>202660</v>
      </c>
      <c r="N1089" s="46">
        <f t="shared" si="84"/>
        <v>1</v>
      </c>
    </row>
    <row r="1090" spans="1:17" x14ac:dyDescent="0.3">
      <c r="D1090" s="43" t="s">
        <v>2415</v>
      </c>
      <c r="E1090" s="44">
        <v>4.0190000000000001</v>
      </c>
      <c r="F1090" s="23" t="s">
        <v>77</v>
      </c>
      <c r="G1090" s="24" t="s">
        <v>77</v>
      </c>
      <c r="H1090" s="23">
        <v>1050</v>
      </c>
      <c r="K1090" s="46">
        <f t="shared" si="83"/>
        <v>0</v>
      </c>
      <c r="N1090" s="46">
        <f t="shared" si="84"/>
        <v>0</v>
      </c>
    </row>
    <row r="1091" spans="1:17" x14ac:dyDescent="0.3">
      <c r="A1091" s="63">
        <v>349</v>
      </c>
      <c r="C1091" s="48">
        <v>43591</v>
      </c>
      <c r="D1091" s="22" t="s">
        <v>2421</v>
      </c>
      <c r="E1091" s="44">
        <v>16.628</v>
      </c>
      <c r="F1091" s="23" t="s">
        <v>2422</v>
      </c>
      <c r="G1091" s="24" t="s">
        <v>2423</v>
      </c>
      <c r="H1091" s="23">
        <v>1150</v>
      </c>
      <c r="I1091" s="25">
        <v>0.5</v>
      </c>
      <c r="J1091" s="46">
        <v>19380</v>
      </c>
      <c r="K1091" s="46">
        <f t="shared" si="83"/>
        <v>55370</v>
      </c>
      <c r="L1091" s="47">
        <v>52000</v>
      </c>
      <c r="M1091" s="47">
        <v>208</v>
      </c>
      <c r="N1091" s="46">
        <f t="shared" si="84"/>
        <v>208.5</v>
      </c>
    </row>
    <row r="1092" spans="1:17" x14ac:dyDescent="0.3">
      <c r="A1092" s="63">
        <v>350</v>
      </c>
      <c r="C1092" s="48">
        <v>43591</v>
      </c>
      <c r="D1092" s="22" t="s">
        <v>2424</v>
      </c>
      <c r="E1092" s="44">
        <v>0.45679999999999998</v>
      </c>
      <c r="F1092" s="23" t="s">
        <v>2425</v>
      </c>
      <c r="G1092" s="24" t="s">
        <v>2378</v>
      </c>
      <c r="H1092" s="23">
        <v>1150</v>
      </c>
      <c r="I1092" s="25">
        <v>0.5</v>
      </c>
      <c r="J1092" s="46">
        <v>47590</v>
      </c>
      <c r="K1092" s="46">
        <f t="shared" si="83"/>
        <v>135970</v>
      </c>
      <c r="L1092" s="47">
        <v>184500</v>
      </c>
      <c r="M1092" s="47">
        <v>738</v>
      </c>
      <c r="N1092" s="46">
        <f t="shared" si="84"/>
        <v>738.5</v>
      </c>
    </row>
    <row r="1093" spans="1:17" x14ac:dyDescent="0.3">
      <c r="A1093" s="34"/>
      <c r="B1093" s="23"/>
      <c r="C1093" s="23"/>
      <c r="D1093" s="23"/>
      <c r="E1093" s="23"/>
      <c r="G1093" s="23"/>
      <c r="I1093" s="23"/>
      <c r="J1093" s="23"/>
      <c r="K1093" s="23"/>
      <c r="L1093" s="23"/>
      <c r="M1093" s="23"/>
      <c r="N1093" s="45"/>
      <c r="O1093" s="23"/>
    </row>
    <row r="1094" spans="1:17" x14ac:dyDescent="0.3">
      <c r="A1094" s="63" t="s">
        <v>2431</v>
      </c>
      <c r="C1094" s="48">
        <v>43592</v>
      </c>
      <c r="D1094" s="22" t="s">
        <v>2432</v>
      </c>
      <c r="E1094" s="44" t="s">
        <v>1681</v>
      </c>
      <c r="F1094" s="23" t="s">
        <v>2433</v>
      </c>
      <c r="G1094" s="24" t="s">
        <v>2434</v>
      </c>
      <c r="H1094" s="23">
        <v>3010</v>
      </c>
      <c r="I1094" s="25">
        <v>0.5</v>
      </c>
      <c r="J1094" s="46">
        <v>42470</v>
      </c>
      <c r="K1094" s="46">
        <f t="shared" si="83"/>
        <v>121340</v>
      </c>
      <c r="N1094" s="46">
        <f t="shared" si="84"/>
        <v>0.5</v>
      </c>
    </row>
    <row r="1095" spans="1:17" x14ac:dyDescent="0.3">
      <c r="A1095" s="63">
        <v>347</v>
      </c>
      <c r="C1095" s="48">
        <v>43592</v>
      </c>
      <c r="D1095" s="22" t="s">
        <v>2435</v>
      </c>
      <c r="E1095" s="44" t="s">
        <v>2436</v>
      </c>
      <c r="F1095" s="23" t="s">
        <v>2437</v>
      </c>
      <c r="G1095" s="24" t="s">
        <v>2438</v>
      </c>
      <c r="H1095" s="23">
        <v>3010</v>
      </c>
      <c r="I1095" s="25">
        <v>0.5</v>
      </c>
      <c r="J1095" s="46">
        <v>16250</v>
      </c>
      <c r="K1095" s="46">
        <f t="shared" si="83"/>
        <v>46430</v>
      </c>
      <c r="L1095" s="47">
        <v>18000</v>
      </c>
      <c r="M1095" s="47">
        <v>72</v>
      </c>
      <c r="N1095" s="46">
        <f t="shared" si="84"/>
        <v>72.5</v>
      </c>
    </row>
    <row r="1096" spans="1:17" s="39" customFormat="1" x14ac:dyDescent="0.3">
      <c r="A1096" s="35">
        <v>351</v>
      </c>
      <c r="B1096" s="36"/>
      <c r="C1096" s="37">
        <v>43592</v>
      </c>
      <c r="D1096" s="38" t="s">
        <v>2439</v>
      </c>
      <c r="E1096" s="35">
        <v>15</v>
      </c>
      <c r="F1096" s="39" t="s">
        <v>2440</v>
      </c>
      <c r="G1096" s="40" t="s">
        <v>2441</v>
      </c>
      <c r="H1096" s="39">
        <v>1220</v>
      </c>
      <c r="I1096" s="41">
        <v>0.5</v>
      </c>
      <c r="J1096" s="41">
        <v>26420</v>
      </c>
      <c r="K1096" s="41">
        <f t="shared" si="83"/>
        <v>75490</v>
      </c>
      <c r="L1096" s="42">
        <v>157500</v>
      </c>
      <c r="M1096" s="42">
        <v>630</v>
      </c>
      <c r="N1096" s="41">
        <f t="shared" si="84"/>
        <v>630.5</v>
      </c>
      <c r="O1096" s="53"/>
      <c r="P1096" s="37"/>
      <c r="Q1096" s="36"/>
    </row>
    <row r="1097" spans="1:17" x14ac:dyDescent="0.3">
      <c r="K1097" s="46"/>
      <c r="N1097" s="46">
        <f>SUM(N1081:N1096)</f>
        <v>2495.6</v>
      </c>
      <c r="O1097" s="51">
        <v>71573</v>
      </c>
    </row>
    <row r="1098" spans="1:17" x14ac:dyDescent="0.3">
      <c r="K1098" s="46"/>
      <c r="N1098" s="46"/>
    </row>
    <row r="1099" spans="1:17" s="45" customFormat="1" x14ac:dyDescent="0.3">
      <c r="A1099" s="63">
        <v>348</v>
      </c>
      <c r="B1099" s="21"/>
      <c r="C1099" s="48">
        <v>43591</v>
      </c>
      <c r="D1099" s="43" t="s">
        <v>2445</v>
      </c>
      <c r="E1099" s="44">
        <v>0.2606</v>
      </c>
      <c r="F1099" s="45" t="s">
        <v>2446</v>
      </c>
      <c r="G1099" s="24" t="s">
        <v>2447</v>
      </c>
      <c r="H1099" s="45">
        <v>1140</v>
      </c>
      <c r="I1099" s="46">
        <v>0.5</v>
      </c>
      <c r="J1099" s="46">
        <v>20710</v>
      </c>
      <c r="K1099" s="46">
        <f>ROUND(J1099/0.35,-1)</f>
        <v>59170</v>
      </c>
      <c r="L1099" s="47">
        <v>95073</v>
      </c>
      <c r="M1099" s="47">
        <v>380.29</v>
      </c>
      <c r="N1099" s="46">
        <f>I1099+M1099</f>
        <v>380.79</v>
      </c>
      <c r="O1099" s="51"/>
      <c r="P1099" s="68"/>
      <c r="Q1099" s="21"/>
    </row>
    <row r="1100" spans="1:17" s="45" customFormat="1" x14ac:dyDescent="0.3">
      <c r="A1100" s="63" t="s">
        <v>2426</v>
      </c>
      <c r="B1100" s="21"/>
      <c r="C1100" s="48">
        <v>43591</v>
      </c>
      <c r="D1100" s="43" t="s">
        <v>2427</v>
      </c>
      <c r="E1100" s="44" t="s">
        <v>2428</v>
      </c>
      <c r="F1100" s="45" t="s">
        <v>2429</v>
      </c>
      <c r="G1100" s="24" t="s">
        <v>2430</v>
      </c>
      <c r="H1100" s="45">
        <v>3010</v>
      </c>
      <c r="I1100" s="46">
        <v>0.5</v>
      </c>
      <c r="J1100" s="46">
        <v>16850</v>
      </c>
      <c r="K1100" s="46">
        <f>ROUND(J1100/0.35,-1)</f>
        <v>48140</v>
      </c>
      <c r="L1100" s="47"/>
      <c r="M1100" s="47"/>
      <c r="N1100" s="46">
        <f>I1100+M1100</f>
        <v>0.5</v>
      </c>
      <c r="O1100" s="51"/>
      <c r="P1100" s="68"/>
      <c r="Q1100" s="21"/>
    </row>
    <row r="1101" spans="1:17" s="45" customFormat="1" x14ac:dyDescent="0.3">
      <c r="A1101" s="63" t="s">
        <v>2442</v>
      </c>
      <c r="B1101" s="21"/>
      <c r="C1101" s="48">
        <v>43591</v>
      </c>
      <c r="D1101" s="43" t="s">
        <v>2448</v>
      </c>
      <c r="E1101" s="44">
        <v>5.2519999999999998</v>
      </c>
      <c r="F1101" s="45" t="s">
        <v>2450</v>
      </c>
      <c r="G1101" s="24" t="s">
        <v>2451</v>
      </c>
      <c r="H1101" s="45">
        <v>1170</v>
      </c>
      <c r="I1101" s="46">
        <v>1</v>
      </c>
      <c r="J1101" s="46">
        <v>82150</v>
      </c>
      <c r="K1101" s="46">
        <f>ROUND(J1101/0.35,-1)</f>
        <v>234710</v>
      </c>
      <c r="L1101" s="47"/>
      <c r="M1101" s="47"/>
      <c r="N1101" s="46">
        <f>I1101+M1101</f>
        <v>1</v>
      </c>
      <c r="O1101" s="51"/>
      <c r="P1101" s="68"/>
      <c r="Q1101" s="21"/>
    </row>
    <row r="1102" spans="1:17" s="45" customFormat="1" x14ac:dyDescent="0.3">
      <c r="A1102" s="63"/>
      <c r="B1102" s="21"/>
      <c r="C1102" s="48"/>
      <c r="D1102" s="43" t="s">
        <v>2449</v>
      </c>
      <c r="E1102" s="44">
        <v>22.120999999999999</v>
      </c>
      <c r="G1102" s="24"/>
      <c r="H1102" s="45">
        <v>1210</v>
      </c>
      <c r="I1102" s="46"/>
      <c r="J1102" s="46"/>
      <c r="K1102" s="46"/>
      <c r="L1102" s="47"/>
      <c r="M1102" s="47"/>
      <c r="N1102" s="46"/>
      <c r="O1102" s="51"/>
      <c r="P1102" s="68"/>
      <c r="Q1102" s="21"/>
    </row>
    <row r="1103" spans="1:17" s="45" customFormat="1" x14ac:dyDescent="0.3">
      <c r="A1103" s="63" t="s">
        <v>2443</v>
      </c>
      <c r="B1103" s="21"/>
      <c r="C1103" s="48">
        <v>43592</v>
      </c>
      <c r="D1103" s="43" t="s">
        <v>2124</v>
      </c>
      <c r="E1103" s="44">
        <v>37</v>
      </c>
      <c r="F1103" s="45" t="s">
        <v>2444</v>
      </c>
      <c r="G1103" s="24" t="s">
        <v>2444</v>
      </c>
      <c r="H1103" s="45">
        <v>1100</v>
      </c>
      <c r="I1103" s="46">
        <v>0.5</v>
      </c>
      <c r="J1103" s="46">
        <v>33660</v>
      </c>
      <c r="K1103" s="46">
        <v>96170</v>
      </c>
      <c r="L1103" s="47"/>
      <c r="M1103" s="47"/>
      <c r="N1103" s="46">
        <v>0.5</v>
      </c>
      <c r="O1103" s="51"/>
      <c r="P1103" s="68"/>
      <c r="Q1103" s="21"/>
    </row>
    <row r="1104" spans="1:17" s="45" customFormat="1" x14ac:dyDescent="0.3">
      <c r="A1104" s="63">
        <v>352</v>
      </c>
      <c r="B1104" s="21"/>
      <c r="C1104" s="48">
        <v>43593</v>
      </c>
      <c r="D1104" s="43" t="s">
        <v>2452</v>
      </c>
      <c r="E1104" s="44">
        <v>5.49</v>
      </c>
      <c r="F1104" s="45" t="s">
        <v>2453</v>
      </c>
      <c r="G1104" s="24" t="s">
        <v>2454</v>
      </c>
      <c r="H1104" s="45">
        <v>1210</v>
      </c>
      <c r="I1104" s="46">
        <v>0.5</v>
      </c>
      <c r="J1104" s="46">
        <v>8040</v>
      </c>
      <c r="K1104" s="46">
        <f t="shared" si="83"/>
        <v>22970</v>
      </c>
      <c r="L1104" s="47">
        <v>29900</v>
      </c>
      <c r="M1104" s="47">
        <v>119.6</v>
      </c>
      <c r="N1104" s="46">
        <f t="shared" si="84"/>
        <v>120.1</v>
      </c>
      <c r="O1104" s="51"/>
      <c r="P1104" s="68"/>
      <c r="Q1104" s="21"/>
    </row>
    <row r="1105" spans="1:17" s="45" customFormat="1" x14ac:dyDescent="0.3">
      <c r="A1105" s="63" t="s">
        <v>2455</v>
      </c>
      <c r="B1105" s="21"/>
      <c r="C1105" s="48">
        <v>43593</v>
      </c>
      <c r="D1105" s="43" t="s">
        <v>2332</v>
      </c>
      <c r="E1105" s="44" t="s">
        <v>553</v>
      </c>
      <c r="F1105" s="45" t="s">
        <v>2456</v>
      </c>
      <c r="G1105" s="24" t="s">
        <v>2334</v>
      </c>
      <c r="H1105" s="45">
        <v>2050</v>
      </c>
      <c r="I1105" s="46">
        <v>0.5</v>
      </c>
      <c r="J1105" s="46">
        <v>4360</v>
      </c>
      <c r="K1105" s="46">
        <f t="shared" si="83"/>
        <v>12460</v>
      </c>
      <c r="L1105" s="47"/>
      <c r="M1105" s="47"/>
      <c r="N1105" s="46">
        <f t="shared" si="84"/>
        <v>0.5</v>
      </c>
      <c r="O1105" s="51"/>
      <c r="P1105" s="68"/>
      <c r="Q1105" s="21"/>
    </row>
    <row r="1106" spans="1:17" s="45" customFormat="1" x14ac:dyDescent="0.3">
      <c r="A1106" s="63">
        <v>353</v>
      </c>
      <c r="B1106" s="21"/>
      <c r="C1106" s="48">
        <v>43593</v>
      </c>
      <c r="D1106" s="43" t="s">
        <v>2457</v>
      </c>
      <c r="E1106" s="44">
        <v>1</v>
      </c>
      <c r="F1106" s="45" t="s">
        <v>2460</v>
      </c>
      <c r="G1106" s="24" t="s">
        <v>2461</v>
      </c>
      <c r="H1106" s="45">
        <v>1190</v>
      </c>
      <c r="I1106" s="46">
        <v>1.5</v>
      </c>
      <c r="J1106" s="46">
        <f>7850+37610+33690</f>
        <v>79150</v>
      </c>
      <c r="K1106" s="46">
        <f t="shared" si="83"/>
        <v>226140</v>
      </c>
      <c r="L1106" s="47">
        <v>215000</v>
      </c>
      <c r="M1106" s="47">
        <v>860</v>
      </c>
      <c r="N1106" s="46">
        <f t="shared" si="84"/>
        <v>861.5</v>
      </c>
      <c r="O1106" s="51"/>
      <c r="P1106" s="68"/>
      <c r="Q1106" s="21"/>
    </row>
    <row r="1107" spans="1:17" s="45" customFormat="1" x14ac:dyDescent="0.3">
      <c r="A1107" s="63"/>
      <c r="B1107" s="21"/>
      <c r="C1107" s="48"/>
      <c r="D1107" s="43" t="s">
        <v>2458</v>
      </c>
      <c r="E1107" s="44">
        <v>10.526</v>
      </c>
      <c r="F1107" s="45" t="s">
        <v>1195</v>
      </c>
      <c r="G1107" s="24" t="s">
        <v>77</v>
      </c>
      <c r="I1107" s="46"/>
      <c r="J1107" s="46"/>
      <c r="K1107" s="46">
        <f t="shared" si="83"/>
        <v>0</v>
      </c>
      <c r="L1107" s="47"/>
      <c r="M1107" s="47"/>
      <c r="N1107" s="46">
        <f t="shared" si="84"/>
        <v>0</v>
      </c>
      <c r="O1107" s="51"/>
      <c r="P1107" s="68"/>
      <c r="Q1107" s="21"/>
    </row>
    <row r="1108" spans="1:17" s="39" customFormat="1" x14ac:dyDescent="0.3">
      <c r="A1108" s="35"/>
      <c r="B1108" s="36"/>
      <c r="C1108" s="37"/>
      <c r="D1108" s="38" t="s">
        <v>2459</v>
      </c>
      <c r="E1108" s="35">
        <v>10.1265</v>
      </c>
      <c r="F1108" s="39" t="s">
        <v>1195</v>
      </c>
      <c r="G1108" s="40" t="s">
        <v>77</v>
      </c>
      <c r="I1108" s="41"/>
      <c r="J1108" s="41"/>
      <c r="K1108" s="41">
        <f t="shared" si="83"/>
        <v>0</v>
      </c>
      <c r="L1108" s="42"/>
      <c r="M1108" s="42"/>
      <c r="N1108" s="41">
        <f t="shared" si="84"/>
        <v>0</v>
      </c>
      <c r="O1108" s="53"/>
      <c r="P1108" s="37"/>
      <c r="Q1108" s="36"/>
    </row>
    <row r="1109" spans="1:17" x14ac:dyDescent="0.3">
      <c r="K1109" s="46"/>
      <c r="N1109" s="46">
        <f>SUM(N1099:N1108)</f>
        <v>1364.8899999999999</v>
      </c>
      <c r="O1109" s="51">
        <v>71589</v>
      </c>
    </row>
    <row r="1110" spans="1:17" x14ac:dyDescent="0.3">
      <c r="K1110" s="46"/>
      <c r="N1110" s="46"/>
    </row>
    <row r="1111" spans="1:17" s="45" customFormat="1" x14ac:dyDescent="0.3">
      <c r="A1111" s="63"/>
      <c r="B1111" s="21"/>
      <c r="C1111" s="48"/>
      <c r="D1111" s="43"/>
      <c r="E1111" s="44"/>
      <c r="G1111" s="24"/>
      <c r="I1111" s="46"/>
      <c r="J1111" s="46"/>
      <c r="K1111" s="46"/>
      <c r="L1111" s="47"/>
      <c r="M1111" s="47"/>
      <c r="N1111" s="46"/>
      <c r="O1111" s="51"/>
      <c r="P1111" s="68"/>
      <c r="Q1111" s="21"/>
    </row>
    <row r="1112" spans="1:17" x14ac:dyDescent="0.3">
      <c r="A1112" s="63" t="s">
        <v>2462</v>
      </c>
      <c r="C1112" s="48">
        <v>43593</v>
      </c>
      <c r="D1112" s="22" t="s">
        <v>2477</v>
      </c>
      <c r="E1112" s="44" t="s">
        <v>2479</v>
      </c>
      <c r="F1112" s="23" t="s">
        <v>2480</v>
      </c>
      <c r="G1112" s="24" t="s">
        <v>2481</v>
      </c>
      <c r="H1112" s="23">
        <v>2050</v>
      </c>
      <c r="I1112" s="25">
        <v>1</v>
      </c>
      <c r="J1112" s="46">
        <v>31510</v>
      </c>
      <c r="K1112" s="46">
        <f t="shared" si="83"/>
        <v>90030</v>
      </c>
      <c r="N1112" s="46">
        <f t="shared" si="84"/>
        <v>1</v>
      </c>
    </row>
    <row r="1113" spans="1:17" s="45" customFormat="1" x14ac:dyDescent="0.3">
      <c r="A1113" s="63"/>
      <c r="B1113" s="21"/>
      <c r="C1113" s="48"/>
      <c r="D1113" s="43" t="s">
        <v>2478</v>
      </c>
      <c r="E1113" s="44" t="s">
        <v>2479</v>
      </c>
      <c r="F1113" s="45" t="s">
        <v>77</v>
      </c>
      <c r="G1113" s="24"/>
      <c r="I1113" s="46"/>
      <c r="J1113" s="46"/>
      <c r="K1113" s="46"/>
      <c r="L1113" s="47"/>
      <c r="M1113" s="47"/>
      <c r="N1113" s="46"/>
      <c r="O1113" s="51"/>
      <c r="P1113" s="68"/>
      <c r="Q1113" s="21"/>
    </row>
    <row r="1114" spans="1:17" x14ac:dyDescent="0.3">
      <c r="A1114" s="63">
        <v>357</v>
      </c>
      <c r="C1114" s="48">
        <v>43230</v>
      </c>
      <c r="D1114" s="22" t="s">
        <v>2463</v>
      </c>
      <c r="E1114" s="44">
        <v>1.4590000000000001</v>
      </c>
      <c r="F1114" s="23" t="s">
        <v>2466</v>
      </c>
      <c r="K1114" s="46">
        <f t="shared" si="83"/>
        <v>0</v>
      </c>
      <c r="N1114" s="46">
        <f t="shared" si="84"/>
        <v>0</v>
      </c>
    </row>
    <row r="1115" spans="1:17" x14ac:dyDescent="0.3">
      <c r="D1115" s="22" t="s">
        <v>2464</v>
      </c>
      <c r="E1115" s="44">
        <v>1.087</v>
      </c>
      <c r="F1115" s="23" t="s">
        <v>77</v>
      </c>
      <c r="G1115" s="24" t="s">
        <v>2467</v>
      </c>
      <c r="H1115" s="23">
        <v>1050</v>
      </c>
      <c r="I1115" s="25">
        <v>1.5</v>
      </c>
      <c r="J1115" s="46">
        <v>84620</v>
      </c>
      <c r="K1115" s="46">
        <f t="shared" si="83"/>
        <v>241770</v>
      </c>
      <c r="L1115" s="47">
        <v>235000</v>
      </c>
      <c r="M1115" s="47">
        <v>940</v>
      </c>
      <c r="N1115" s="46">
        <f t="shared" si="84"/>
        <v>941.5</v>
      </c>
    </row>
    <row r="1116" spans="1:17" x14ac:dyDescent="0.3">
      <c r="D1116" s="22" t="s">
        <v>2465</v>
      </c>
      <c r="E1116" s="44">
        <v>0.14799999999999999</v>
      </c>
      <c r="F1116" s="23" t="s">
        <v>77</v>
      </c>
      <c r="K1116" s="46">
        <f t="shared" si="83"/>
        <v>0</v>
      </c>
      <c r="N1116" s="46">
        <f t="shared" si="84"/>
        <v>0</v>
      </c>
    </row>
    <row r="1117" spans="1:17" x14ac:dyDescent="0.3">
      <c r="A1117" s="63">
        <v>361</v>
      </c>
      <c r="C1117" s="48">
        <v>43595</v>
      </c>
      <c r="D1117" s="22" t="s">
        <v>2468</v>
      </c>
      <c r="E1117" s="44" t="s">
        <v>2469</v>
      </c>
      <c r="F1117" s="23" t="s">
        <v>2470</v>
      </c>
      <c r="G1117" s="24" t="s">
        <v>2471</v>
      </c>
      <c r="H1117" s="23">
        <v>3010</v>
      </c>
      <c r="I1117" s="25">
        <v>0.5</v>
      </c>
      <c r="J1117" s="46">
        <v>9970</v>
      </c>
      <c r="K1117" s="46">
        <f t="shared" si="83"/>
        <v>28490</v>
      </c>
      <c r="L1117" s="47">
        <v>40000</v>
      </c>
      <c r="M1117" s="47">
        <v>160</v>
      </c>
      <c r="N1117" s="46">
        <f t="shared" si="84"/>
        <v>160.5</v>
      </c>
    </row>
    <row r="1118" spans="1:17" x14ac:dyDescent="0.3">
      <c r="A1118" s="63">
        <v>359</v>
      </c>
      <c r="C1118" s="48">
        <v>43595</v>
      </c>
      <c r="D1118" s="22" t="s">
        <v>2472</v>
      </c>
      <c r="E1118" s="44" t="s">
        <v>2473</v>
      </c>
      <c r="F1118" s="23" t="s">
        <v>2470</v>
      </c>
      <c r="G1118" s="24" t="s">
        <v>2471</v>
      </c>
      <c r="H1118" s="23">
        <v>3010</v>
      </c>
      <c r="I1118" s="25">
        <v>0.5</v>
      </c>
      <c r="J1118" s="46">
        <v>12730</v>
      </c>
      <c r="K1118" s="46">
        <f t="shared" si="83"/>
        <v>36370</v>
      </c>
      <c r="L1118" s="47">
        <v>40000</v>
      </c>
      <c r="M1118" s="47">
        <v>160</v>
      </c>
      <c r="N1118" s="46">
        <f t="shared" si="84"/>
        <v>160.5</v>
      </c>
    </row>
    <row r="1119" spans="1:17" x14ac:dyDescent="0.3">
      <c r="A1119" s="63">
        <v>360</v>
      </c>
      <c r="C1119" s="48">
        <v>43595</v>
      </c>
      <c r="D1119" s="22" t="s">
        <v>2474</v>
      </c>
      <c r="E1119" s="44" t="s">
        <v>2475</v>
      </c>
      <c r="F1119" s="45" t="s">
        <v>2470</v>
      </c>
      <c r="G1119" s="24" t="s">
        <v>2471</v>
      </c>
      <c r="H1119" s="23">
        <v>3010</v>
      </c>
      <c r="I1119" s="25">
        <v>0.5</v>
      </c>
      <c r="J1119" s="46">
        <v>12410</v>
      </c>
      <c r="K1119" s="46">
        <f t="shared" si="83"/>
        <v>35460</v>
      </c>
      <c r="L1119" s="47">
        <v>15000</v>
      </c>
      <c r="M1119" s="47">
        <v>60</v>
      </c>
      <c r="N1119" s="46">
        <f t="shared" si="84"/>
        <v>60.5</v>
      </c>
    </row>
    <row r="1120" spans="1:17" s="39" customFormat="1" x14ac:dyDescent="0.3">
      <c r="A1120" s="35">
        <v>358</v>
      </c>
      <c r="B1120" s="36"/>
      <c r="C1120" s="37">
        <v>43595</v>
      </c>
      <c r="D1120" s="38" t="s">
        <v>2476</v>
      </c>
      <c r="E1120" s="35">
        <v>6.8900000000000003E-2</v>
      </c>
      <c r="F1120" s="39" t="s">
        <v>2470</v>
      </c>
      <c r="G1120" s="40" t="s">
        <v>2471</v>
      </c>
      <c r="H1120" s="39">
        <v>3010</v>
      </c>
      <c r="I1120" s="41">
        <v>0.5</v>
      </c>
      <c r="J1120" s="41"/>
      <c r="K1120" s="41">
        <f t="shared" si="83"/>
        <v>0</v>
      </c>
      <c r="L1120" s="42">
        <v>15000</v>
      </c>
      <c r="M1120" s="42">
        <v>60</v>
      </c>
      <c r="N1120" s="41">
        <f t="shared" si="84"/>
        <v>60.5</v>
      </c>
      <c r="O1120" s="53"/>
      <c r="P1120" s="37"/>
      <c r="Q1120" s="36"/>
    </row>
    <row r="1121" spans="1:17" x14ac:dyDescent="0.3">
      <c r="K1121" s="46"/>
      <c r="N1121" s="46">
        <f>SUM(N1112:N1120)</f>
        <v>1384.5</v>
      </c>
      <c r="O1121" s="51">
        <v>71655</v>
      </c>
    </row>
    <row r="1122" spans="1:17" x14ac:dyDescent="0.3">
      <c r="K1122" s="46"/>
      <c r="N1122" s="46"/>
    </row>
    <row r="1123" spans="1:17" s="64" customFormat="1" x14ac:dyDescent="0.3">
      <c r="A1123" s="63">
        <v>354</v>
      </c>
      <c r="B1123" s="21"/>
      <c r="C1123" s="68">
        <v>43593</v>
      </c>
      <c r="D1123" s="62" t="s">
        <v>2483</v>
      </c>
      <c r="E1123" s="63" t="s">
        <v>2484</v>
      </c>
      <c r="F1123" s="64" t="s">
        <v>2485</v>
      </c>
      <c r="G1123" s="65" t="s">
        <v>2486</v>
      </c>
      <c r="H1123" s="64">
        <v>3010</v>
      </c>
      <c r="I1123" s="66">
        <v>0.5</v>
      </c>
      <c r="J1123" s="66">
        <v>51880</v>
      </c>
      <c r="K1123" s="66">
        <v>148230</v>
      </c>
      <c r="L1123" s="67">
        <v>138000</v>
      </c>
      <c r="M1123" s="67">
        <v>552</v>
      </c>
      <c r="N1123" s="66">
        <v>552.5</v>
      </c>
      <c r="O1123" s="51"/>
      <c r="P1123" s="68"/>
      <c r="Q1123" s="21"/>
    </row>
    <row r="1124" spans="1:17" s="64" customFormat="1" x14ac:dyDescent="0.3">
      <c r="A1124" s="63">
        <v>355</v>
      </c>
      <c r="B1124" s="21"/>
      <c r="C1124" s="68">
        <v>43594</v>
      </c>
      <c r="D1124" s="62" t="s">
        <v>2487</v>
      </c>
      <c r="E1124" s="63">
        <v>5.55</v>
      </c>
      <c r="F1124" s="64" t="s">
        <v>2488</v>
      </c>
      <c r="G1124" s="65" t="s">
        <v>2489</v>
      </c>
      <c r="H1124" s="64">
        <v>1020</v>
      </c>
      <c r="I1124" s="66">
        <v>1</v>
      </c>
      <c r="J1124" s="66">
        <v>8860</v>
      </c>
      <c r="K1124" s="66">
        <v>25310</v>
      </c>
      <c r="L1124" s="67">
        <v>54000</v>
      </c>
      <c r="M1124" s="67">
        <v>216</v>
      </c>
      <c r="N1124" s="66">
        <v>217</v>
      </c>
      <c r="O1124" s="51"/>
      <c r="P1124" s="68"/>
      <c r="Q1124" s="21"/>
    </row>
    <row r="1125" spans="1:17" s="64" customFormat="1" x14ac:dyDescent="0.3">
      <c r="A1125" s="63"/>
      <c r="B1125" s="21"/>
      <c r="C1125" s="68"/>
      <c r="D1125" s="62" t="s">
        <v>2490</v>
      </c>
      <c r="E1125" s="63">
        <v>9.1999999999999998E-2</v>
      </c>
      <c r="F1125" s="64" t="s">
        <v>77</v>
      </c>
      <c r="G1125" s="65" t="s">
        <v>77</v>
      </c>
      <c r="I1125" s="66"/>
      <c r="J1125" s="66"/>
      <c r="K1125" s="66">
        <v>0</v>
      </c>
      <c r="L1125" s="67"/>
      <c r="M1125" s="67"/>
      <c r="N1125" s="66">
        <v>0</v>
      </c>
      <c r="O1125" s="51"/>
      <c r="P1125" s="68"/>
      <c r="Q1125" s="21"/>
    </row>
    <row r="1126" spans="1:17" s="64" customFormat="1" x14ac:dyDescent="0.3">
      <c r="A1126" s="63">
        <v>356</v>
      </c>
      <c r="B1126" s="21"/>
      <c r="C1126" s="68">
        <v>43594</v>
      </c>
      <c r="D1126" s="62" t="s">
        <v>2491</v>
      </c>
      <c r="E1126" s="63">
        <v>100.15900000000001</v>
      </c>
      <c r="F1126" s="64" t="s">
        <v>2492</v>
      </c>
      <c r="G1126" s="65" t="s">
        <v>2493</v>
      </c>
      <c r="H1126" s="64">
        <v>1220</v>
      </c>
      <c r="I1126" s="66">
        <v>0.5</v>
      </c>
      <c r="J1126" s="66">
        <v>110440</v>
      </c>
      <c r="K1126" s="66">
        <v>315540</v>
      </c>
      <c r="L1126" s="67">
        <v>157770</v>
      </c>
      <c r="M1126" s="67">
        <v>631.08000000000004</v>
      </c>
      <c r="N1126" s="66">
        <v>631.58000000000004</v>
      </c>
      <c r="O1126" s="51"/>
      <c r="P1126" s="68"/>
      <c r="Q1126" s="21"/>
    </row>
    <row r="1127" spans="1:17" s="64" customFormat="1" x14ac:dyDescent="0.3">
      <c r="A1127" s="63" t="s">
        <v>2494</v>
      </c>
      <c r="B1127" s="21"/>
      <c r="C1127" s="68">
        <v>43230</v>
      </c>
      <c r="D1127" s="62" t="s">
        <v>2495</v>
      </c>
      <c r="E1127" s="63">
        <v>0.1133</v>
      </c>
      <c r="F1127" s="64" t="s">
        <v>2496</v>
      </c>
      <c r="G1127" s="65" t="s">
        <v>2497</v>
      </c>
      <c r="H1127" s="64">
        <v>3010</v>
      </c>
      <c r="I1127" s="66">
        <v>5.5</v>
      </c>
      <c r="J1127" s="66">
        <v>17740</v>
      </c>
      <c r="K1127" s="66">
        <v>50690</v>
      </c>
      <c r="L1127" s="67"/>
      <c r="M1127" s="67"/>
      <c r="N1127" s="66">
        <f t="shared" ref="N1127:N1128" si="85">I1127+M1127</f>
        <v>5.5</v>
      </c>
      <c r="O1127" s="51"/>
      <c r="P1127" s="68"/>
      <c r="Q1127" s="21"/>
    </row>
    <row r="1128" spans="1:17" s="64" customFormat="1" x14ac:dyDescent="0.3">
      <c r="A1128" s="63"/>
      <c r="B1128" s="21"/>
      <c r="C1128" s="68"/>
      <c r="D1128" s="62" t="s">
        <v>2498</v>
      </c>
      <c r="E1128" s="63">
        <v>5.74E-2</v>
      </c>
      <c r="F1128" s="64" t="s">
        <v>77</v>
      </c>
      <c r="G1128" s="64" t="s">
        <v>77</v>
      </c>
      <c r="I1128" s="66"/>
      <c r="J1128" s="66"/>
      <c r="K1128" s="66">
        <v>0</v>
      </c>
      <c r="L1128" s="67"/>
      <c r="M1128" s="67"/>
      <c r="N1128" s="66">
        <f t="shared" si="85"/>
        <v>0</v>
      </c>
      <c r="O1128" s="51"/>
      <c r="P1128" s="68"/>
      <c r="Q1128" s="21"/>
    </row>
    <row r="1129" spans="1:17" s="64" customFormat="1" x14ac:dyDescent="0.3">
      <c r="A1129" s="63"/>
      <c r="B1129" s="21"/>
      <c r="C1129" s="68"/>
      <c r="D1129" s="62" t="s">
        <v>2499</v>
      </c>
      <c r="E1129" s="63">
        <v>5.74E-2</v>
      </c>
      <c r="F1129" s="64" t="s">
        <v>77</v>
      </c>
      <c r="G1129" s="64" t="s">
        <v>77</v>
      </c>
      <c r="I1129" s="66"/>
      <c r="J1129" s="66"/>
      <c r="K1129" s="66">
        <v>0</v>
      </c>
      <c r="L1129" s="67"/>
      <c r="M1129" s="67"/>
      <c r="N1129" s="66">
        <v>0</v>
      </c>
      <c r="O1129" s="51"/>
      <c r="P1129" s="68"/>
      <c r="Q1129" s="21"/>
    </row>
    <row r="1130" spans="1:17" s="64" customFormat="1" x14ac:dyDescent="0.3">
      <c r="A1130" s="63"/>
      <c r="B1130" s="21"/>
      <c r="C1130" s="68"/>
      <c r="D1130" s="62" t="s">
        <v>2500</v>
      </c>
      <c r="E1130" s="63">
        <v>5.74E-2</v>
      </c>
      <c r="F1130" s="64" t="s">
        <v>77</v>
      </c>
      <c r="G1130" s="64" t="s">
        <v>77</v>
      </c>
      <c r="I1130" s="66"/>
      <c r="J1130" s="66"/>
      <c r="K1130" s="66">
        <v>0</v>
      </c>
      <c r="L1130" s="67"/>
      <c r="M1130" s="67"/>
      <c r="N1130" s="66">
        <v>0</v>
      </c>
      <c r="O1130" s="51"/>
      <c r="P1130" s="68"/>
      <c r="Q1130" s="21"/>
    </row>
    <row r="1131" spans="1:17" s="64" customFormat="1" x14ac:dyDescent="0.3">
      <c r="A1131" s="63"/>
      <c r="B1131" s="21"/>
      <c r="C1131" s="68"/>
      <c r="D1131" s="62" t="s">
        <v>2501</v>
      </c>
      <c r="E1131" s="63">
        <v>5.74E-2</v>
      </c>
      <c r="F1131" s="64" t="s">
        <v>77</v>
      </c>
      <c r="G1131" s="64" t="s">
        <v>77</v>
      </c>
      <c r="I1131" s="66"/>
      <c r="J1131" s="66"/>
      <c r="K1131" s="66">
        <v>0</v>
      </c>
      <c r="L1131" s="67"/>
      <c r="M1131" s="67"/>
      <c r="N1131" s="66">
        <v>0</v>
      </c>
      <c r="O1131" s="51"/>
      <c r="P1131" s="68"/>
      <c r="Q1131" s="21"/>
    </row>
    <row r="1132" spans="1:17" s="64" customFormat="1" x14ac:dyDescent="0.3">
      <c r="A1132" s="63"/>
      <c r="B1132" s="21"/>
      <c r="C1132" s="68"/>
      <c r="D1132" s="62" t="s">
        <v>2502</v>
      </c>
      <c r="E1132" s="63">
        <v>5.74E-2</v>
      </c>
      <c r="F1132" s="64" t="s">
        <v>77</v>
      </c>
      <c r="G1132" s="64" t="s">
        <v>77</v>
      </c>
      <c r="I1132" s="66"/>
      <c r="J1132" s="66"/>
      <c r="K1132" s="66">
        <v>0</v>
      </c>
      <c r="L1132" s="67"/>
      <c r="M1132" s="67"/>
      <c r="N1132" s="66">
        <v>0</v>
      </c>
      <c r="O1132" s="51"/>
      <c r="P1132" s="68"/>
      <c r="Q1132" s="21"/>
    </row>
    <row r="1133" spans="1:17" s="64" customFormat="1" x14ac:dyDescent="0.3">
      <c r="A1133" s="63"/>
      <c r="B1133" s="21"/>
      <c r="C1133" s="68"/>
      <c r="D1133" s="62" t="s">
        <v>2503</v>
      </c>
      <c r="E1133" s="63">
        <v>5.62E-2</v>
      </c>
      <c r="F1133" s="64" t="s">
        <v>77</v>
      </c>
      <c r="G1133" s="64" t="s">
        <v>77</v>
      </c>
      <c r="I1133" s="66"/>
      <c r="J1133" s="66"/>
      <c r="K1133" s="66">
        <v>0</v>
      </c>
      <c r="L1133" s="67"/>
      <c r="M1133" s="67"/>
      <c r="N1133" s="66">
        <v>0</v>
      </c>
      <c r="O1133" s="51"/>
      <c r="P1133" s="68"/>
      <c r="Q1133" s="21"/>
    </row>
    <row r="1134" spans="1:17" s="64" customFormat="1" x14ac:dyDescent="0.3">
      <c r="A1134" s="63"/>
      <c r="B1134" s="21"/>
      <c r="C1134" s="68"/>
      <c r="D1134" s="62" t="s">
        <v>2504</v>
      </c>
      <c r="E1134" s="63">
        <v>5.74E-2</v>
      </c>
      <c r="F1134" s="64" t="s">
        <v>77</v>
      </c>
      <c r="G1134" s="64" t="s">
        <v>77</v>
      </c>
      <c r="I1134" s="66"/>
      <c r="J1134" s="66"/>
      <c r="K1134" s="66">
        <v>0</v>
      </c>
      <c r="L1134" s="67"/>
      <c r="M1134" s="67"/>
      <c r="N1134" s="66">
        <v>0</v>
      </c>
      <c r="O1134" s="51"/>
      <c r="P1134" s="68"/>
      <c r="Q1134" s="21"/>
    </row>
    <row r="1135" spans="1:17" s="64" customFormat="1" x14ac:dyDescent="0.3">
      <c r="A1135" s="63"/>
      <c r="B1135" s="21"/>
      <c r="C1135" s="68"/>
      <c r="D1135" s="62" t="s">
        <v>2505</v>
      </c>
      <c r="E1135" s="63">
        <v>5.74E-2</v>
      </c>
      <c r="F1135" s="64" t="s">
        <v>77</v>
      </c>
      <c r="G1135" s="64" t="s">
        <v>77</v>
      </c>
      <c r="I1135" s="66"/>
      <c r="J1135" s="66"/>
      <c r="K1135" s="66">
        <v>0</v>
      </c>
      <c r="L1135" s="67"/>
      <c r="M1135" s="67"/>
      <c r="N1135" s="66">
        <v>0</v>
      </c>
      <c r="O1135" s="51"/>
      <c r="P1135" s="68"/>
      <c r="Q1135" s="21"/>
    </row>
    <row r="1136" spans="1:17" s="64" customFormat="1" x14ac:dyDescent="0.3">
      <c r="A1136" s="63"/>
      <c r="B1136" s="21"/>
      <c r="C1136" s="68"/>
      <c r="D1136" s="62" t="s">
        <v>2506</v>
      </c>
      <c r="E1136" s="63">
        <v>5.74E-2</v>
      </c>
      <c r="F1136" s="64" t="s">
        <v>77</v>
      </c>
      <c r="G1136" s="64" t="s">
        <v>77</v>
      </c>
      <c r="I1136" s="66"/>
      <c r="J1136" s="66"/>
      <c r="K1136" s="66">
        <v>0</v>
      </c>
      <c r="L1136" s="67"/>
      <c r="M1136" s="67"/>
      <c r="N1136" s="66">
        <v>0</v>
      </c>
      <c r="O1136" s="51"/>
      <c r="P1136" s="68"/>
      <c r="Q1136" s="21"/>
    </row>
    <row r="1137" spans="1:17" s="39" customFormat="1" x14ac:dyDescent="0.3">
      <c r="A1137" s="35"/>
      <c r="B1137" s="36"/>
      <c r="C1137" s="37"/>
      <c r="D1137" s="38" t="s">
        <v>2507</v>
      </c>
      <c r="E1137" s="35">
        <v>0.1118</v>
      </c>
      <c r="F1137" s="39" t="s">
        <v>77</v>
      </c>
      <c r="G1137" s="39" t="s">
        <v>77</v>
      </c>
      <c r="I1137" s="41"/>
      <c r="J1137" s="41"/>
      <c r="K1137" s="41">
        <v>0</v>
      </c>
      <c r="L1137" s="42"/>
      <c r="M1137" s="42"/>
      <c r="N1137" s="41">
        <v>0</v>
      </c>
      <c r="O1137" s="53"/>
      <c r="P1137" s="37"/>
      <c r="Q1137" s="36"/>
    </row>
    <row r="1138" spans="1:17" s="64" customFormat="1" x14ac:dyDescent="0.3">
      <c r="A1138" s="63"/>
      <c r="B1138" s="21"/>
      <c r="C1138" s="68"/>
      <c r="D1138" s="62"/>
      <c r="E1138" s="63"/>
      <c r="I1138" s="66"/>
      <c r="J1138" s="66"/>
      <c r="K1138" s="66"/>
      <c r="L1138" s="67"/>
      <c r="M1138" s="67"/>
      <c r="N1138" s="66">
        <f>SUM(N1123:N1137)</f>
        <v>1406.58</v>
      </c>
      <c r="O1138" s="51">
        <v>71629</v>
      </c>
      <c r="P1138" s="68"/>
      <c r="Q1138" s="21"/>
    </row>
    <row r="1139" spans="1:17" s="64" customFormat="1" x14ac:dyDescent="0.3">
      <c r="A1139" s="63"/>
      <c r="B1139" s="21"/>
      <c r="C1139" s="68"/>
      <c r="D1139" s="62"/>
      <c r="E1139" s="63"/>
      <c r="I1139" s="66"/>
      <c r="J1139" s="66"/>
      <c r="K1139" s="66"/>
      <c r="L1139" s="67"/>
      <c r="M1139" s="67"/>
      <c r="N1139" s="66"/>
      <c r="O1139" s="51"/>
      <c r="P1139" s="68"/>
      <c r="Q1139" s="21"/>
    </row>
    <row r="1140" spans="1:17" ht="14.5" x14ac:dyDescent="0.35">
      <c r="A1140" s="63">
        <v>362</v>
      </c>
      <c r="B1140" s="61"/>
      <c r="C1140" s="68">
        <v>43598</v>
      </c>
      <c r="D1140" s="62" t="s">
        <v>2508</v>
      </c>
      <c r="E1140" s="63">
        <v>52.497</v>
      </c>
      <c r="F1140" s="64" t="s">
        <v>2509</v>
      </c>
      <c r="G1140" s="65" t="s">
        <v>2510</v>
      </c>
      <c r="H1140" s="64">
        <v>1210</v>
      </c>
      <c r="I1140" s="66">
        <v>0.5</v>
      </c>
      <c r="J1140" s="66">
        <v>58040</v>
      </c>
      <c r="K1140" s="66">
        <v>165830</v>
      </c>
      <c r="L1140" s="67">
        <v>257235.3</v>
      </c>
      <c r="M1140" s="67">
        <v>1029.2</v>
      </c>
      <c r="N1140" s="66">
        <v>1029.7</v>
      </c>
      <c r="O1140" s="61"/>
    </row>
    <row r="1141" spans="1:17" ht="14.5" x14ac:dyDescent="0.35">
      <c r="A1141" s="63">
        <v>363</v>
      </c>
      <c r="B1141" s="61"/>
      <c r="C1141" s="68">
        <v>43598</v>
      </c>
      <c r="D1141" s="62" t="s">
        <v>2511</v>
      </c>
      <c r="E1141" s="63">
        <v>1.3779999999999999</v>
      </c>
      <c r="F1141" s="64" t="s">
        <v>2512</v>
      </c>
      <c r="G1141" s="65" t="s">
        <v>2513</v>
      </c>
      <c r="H1141" s="64">
        <v>1220</v>
      </c>
      <c r="I1141" s="66">
        <v>0.5</v>
      </c>
      <c r="J1141" s="66">
        <v>24420</v>
      </c>
      <c r="K1141" s="66">
        <v>69770</v>
      </c>
      <c r="L1141" s="67">
        <v>135000</v>
      </c>
      <c r="M1141" s="67">
        <v>540</v>
      </c>
      <c r="N1141" s="66">
        <v>540.5</v>
      </c>
      <c r="O1141" s="61"/>
    </row>
    <row r="1142" spans="1:17" ht="16.5" customHeight="1" x14ac:dyDescent="0.3">
      <c r="A1142" s="63" t="s">
        <v>2482</v>
      </c>
      <c r="C1142" s="48">
        <v>43593</v>
      </c>
      <c r="D1142" s="22" t="s">
        <v>2515</v>
      </c>
      <c r="E1142" s="44">
        <v>12</v>
      </c>
      <c r="F1142" s="23" t="s">
        <v>2516</v>
      </c>
      <c r="G1142" s="24" t="s">
        <v>2517</v>
      </c>
      <c r="H1142" s="23">
        <v>1050</v>
      </c>
      <c r="I1142" s="25">
        <v>0.5</v>
      </c>
      <c r="J1142" s="46">
        <v>68590</v>
      </c>
      <c r="K1142" s="46">
        <f>ROUND(J1142/0.35,-1)</f>
        <v>195970</v>
      </c>
      <c r="N1142" s="66">
        <f>I1142+M1142</f>
        <v>0.5</v>
      </c>
    </row>
    <row r="1143" spans="1:17" s="64" customFormat="1" x14ac:dyDescent="0.3">
      <c r="A1143" s="63" t="s">
        <v>2514</v>
      </c>
      <c r="B1143" s="21"/>
      <c r="C1143" s="68">
        <v>43599</v>
      </c>
      <c r="D1143" s="62" t="s">
        <v>1882</v>
      </c>
      <c r="E1143" s="63">
        <v>3.2589999999999999</v>
      </c>
      <c r="F1143" s="64" t="s">
        <v>2518</v>
      </c>
      <c r="G1143" s="65" t="s">
        <v>2519</v>
      </c>
      <c r="H1143" s="64">
        <v>1100</v>
      </c>
      <c r="I1143" s="66">
        <v>0.5</v>
      </c>
      <c r="J1143" s="66"/>
      <c r="K1143" s="66">
        <f>ROUND(J1143/0.35,-1)</f>
        <v>0</v>
      </c>
      <c r="L1143" s="67"/>
      <c r="M1143" s="67"/>
      <c r="N1143" s="66">
        <f>I1143+M1143</f>
        <v>0.5</v>
      </c>
      <c r="O1143" s="51"/>
      <c r="P1143" s="68"/>
      <c r="Q1143" s="21"/>
    </row>
    <row r="1144" spans="1:17" x14ac:dyDescent="0.3">
      <c r="A1144" s="63">
        <v>364</v>
      </c>
      <c r="C1144" s="48">
        <v>43599</v>
      </c>
      <c r="D1144" s="22" t="s">
        <v>2520</v>
      </c>
      <c r="E1144" s="44">
        <v>8.6499999999999994E-2</v>
      </c>
      <c r="F1144" s="23" t="s">
        <v>2522</v>
      </c>
      <c r="G1144" s="65" t="s">
        <v>2523</v>
      </c>
      <c r="H1144" s="23">
        <v>3010</v>
      </c>
      <c r="I1144" s="25">
        <v>1</v>
      </c>
      <c r="J1144" s="46">
        <f>3400+52190</f>
        <v>55590</v>
      </c>
      <c r="K1144" s="46">
        <f t="shared" ref="K1144:K1176" si="86">ROUND(J1144/0.35,-1)</f>
        <v>158830</v>
      </c>
      <c r="L1144" s="47">
        <v>120000</v>
      </c>
      <c r="M1144" s="47">
        <v>480</v>
      </c>
      <c r="N1144" s="66">
        <f t="shared" ref="N1144:N1176" si="87">I1144+M1144</f>
        <v>481</v>
      </c>
    </row>
    <row r="1145" spans="1:17" x14ac:dyDescent="0.3">
      <c r="D1145" s="22" t="s">
        <v>2521</v>
      </c>
      <c r="E1145" s="44">
        <v>0.18340000000000001</v>
      </c>
      <c r="F1145" s="23" t="s">
        <v>77</v>
      </c>
      <c r="G1145" s="24" t="s">
        <v>77</v>
      </c>
      <c r="K1145" s="46">
        <f t="shared" si="86"/>
        <v>0</v>
      </c>
      <c r="N1145" s="66">
        <f t="shared" si="87"/>
        <v>0</v>
      </c>
    </row>
    <row r="1146" spans="1:17" x14ac:dyDescent="0.3">
      <c r="A1146" s="63">
        <v>366</v>
      </c>
      <c r="C1146" s="48">
        <v>43599</v>
      </c>
      <c r="D1146" s="22" t="s">
        <v>2524</v>
      </c>
      <c r="E1146" s="44">
        <v>0.13489999999999999</v>
      </c>
      <c r="F1146" s="23" t="s">
        <v>2525</v>
      </c>
      <c r="G1146" s="24" t="s">
        <v>2526</v>
      </c>
      <c r="H1146" s="23">
        <v>3010</v>
      </c>
      <c r="I1146" s="25">
        <v>0.5</v>
      </c>
      <c r="J1146" s="46">
        <v>12610</v>
      </c>
      <c r="K1146" s="46">
        <f t="shared" si="86"/>
        <v>36030</v>
      </c>
      <c r="L1146" s="47">
        <v>30900</v>
      </c>
      <c r="M1146" s="47">
        <v>123.6</v>
      </c>
      <c r="N1146" s="66">
        <f t="shared" si="87"/>
        <v>124.1</v>
      </c>
    </row>
    <row r="1147" spans="1:17" x14ac:dyDescent="0.3">
      <c r="A1147" s="63">
        <v>365</v>
      </c>
      <c r="C1147" s="48">
        <v>43599</v>
      </c>
      <c r="D1147" s="22" t="s">
        <v>2527</v>
      </c>
      <c r="E1147" s="44">
        <v>1.4965999999999999</v>
      </c>
      <c r="F1147" s="23" t="s">
        <v>2528</v>
      </c>
      <c r="G1147" s="24" t="s">
        <v>2529</v>
      </c>
      <c r="H1147" s="23">
        <v>1150</v>
      </c>
      <c r="I1147" s="25">
        <v>0.5</v>
      </c>
      <c r="J1147" s="46">
        <v>4030</v>
      </c>
      <c r="K1147" s="46">
        <f t="shared" si="86"/>
        <v>11510</v>
      </c>
      <c r="L1147" s="47">
        <v>38000</v>
      </c>
      <c r="M1147" s="47">
        <v>152</v>
      </c>
      <c r="N1147" s="66">
        <f t="shared" si="87"/>
        <v>152.5</v>
      </c>
    </row>
    <row r="1148" spans="1:17" s="39" customFormat="1" x14ac:dyDescent="0.3">
      <c r="A1148" s="35">
        <v>368</v>
      </c>
      <c r="B1148" s="36"/>
      <c r="C1148" s="37">
        <v>43599</v>
      </c>
      <c r="D1148" s="38" t="s">
        <v>2530</v>
      </c>
      <c r="E1148" s="35">
        <v>144.0027</v>
      </c>
      <c r="F1148" s="39" t="s">
        <v>2531</v>
      </c>
      <c r="G1148" s="40" t="s">
        <v>2532</v>
      </c>
      <c r="H1148" s="39">
        <v>1050</v>
      </c>
      <c r="I1148" s="41">
        <v>0.5</v>
      </c>
      <c r="J1148" s="41">
        <v>291950</v>
      </c>
      <c r="K1148" s="41">
        <f t="shared" si="86"/>
        <v>834140</v>
      </c>
      <c r="L1148" s="42">
        <v>900000</v>
      </c>
      <c r="M1148" s="42">
        <v>3600</v>
      </c>
      <c r="N1148" s="41">
        <f t="shared" si="87"/>
        <v>3600.5</v>
      </c>
      <c r="O1148" s="53"/>
      <c r="P1148" s="37"/>
      <c r="Q1148" s="36"/>
    </row>
    <row r="1149" spans="1:17" x14ac:dyDescent="0.3">
      <c r="K1149" s="46"/>
      <c r="N1149" s="46">
        <f>SUM(N1140:N1148)</f>
        <v>5929.2999999999993</v>
      </c>
      <c r="O1149" s="51">
        <v>71673</v>
      </c>
    </row>
    <row r="1150" spans="1:17" x14ac:dyDescent="0.3">
      <c r="K1150" s="46"/>
      <c r="N1150" s="46"/>
    </row>
    <row r="1151" spans="1:17" x14ac:dyDescent="0.3">
      <c r="A1151" s="63">
        <v>367</v>
      </c>
      <c r="C1151" s="48">
        <v>43599</v>
      </c>
      <c r="D1151" s="22" t="s">
        <v>2549</v>
      </c>
      <c r="E1151" s="44">
        <v>0.50260000000000005</v>
      </c>
      <c r="F1151" s="23" t="s">
        <v>1307</v>
      </c>
      <c r="G1151" s="24" t="s">
        <v>2550</v>
      </c>
      <c r="H1151" s="23">
        <v>3010</v>
      </c>
      <c r="I1151" s="25">
        <v>0.5</v>
      </c>
      <c r="J1151" s="46">
        <v>104610</v>
      </c>
      <c r="K1151" s="46">
        <f t="shared" si="86"/>
        <v>298890</v>
      </c>
      <c r="L1151" s="47">
        <v>150000</v>
      </c>
      <c r="M1151" s="47">
        <v>600</v>
      </c>
      <c r="N1151" s="66">
        <f t="shared" si="87"/>
        <v>600.5</v>
      </c>
    </row>
    <row r="1152" spans="1:17" x14ac:dyDescent="0.3">
      <c r="A1152" s="63" t="s">
        <v>2533</v>
      </c>
      <c r="C1152" s="48">
        <v>43599</v>
      </c>
      <c r="D1152" s="22" t="s">
        <v>2534</v>
      </c>
      <c r="E1152" s="44" t="s">
        <v>2535</v>
      </c>
      <c r="F1152" s="23" t="s">
        <v>2536</v>
      </c>
      <c r="G1152" s="24" t="s">
        <v>2537</v>
      </c>
      <c r="H1152" s="23">
        <v>3010</v>
      </c>
      <c r="I1152" s="25">
        <v>0.5</v>
      </c>
      <c r="J1152" s="46">
        <v>15530</v>
      </c>
      <c r="K1152" s="46">
        <f t="shared" si="86"/>
        <v>44370</v>
      </c>
      <c r="N1152" s="66">
        <f t="shared" si="87"/>
        <v>0.5</v>
      </c>
    </row>
    <row r="1153" spans="1:17" x14ac:dyDescent="0.3">
      <c r="A1153" s="63">
        <v>369</v>
      </c>
      <c r="C1153" s="48">
        <v>43599</v>
      </c>
      <c r="D1153" s="22" t="s">
        <v>2538</v>
      </c>
      <c r="E1153" s="44" t="s">
        <v>2539</v>
      </c>
      <c r="F1153" s="23" t="s">
        <v>2540</v>
      </c>
      <c r="G1153" s="24" t="s">
        <v>2541</v>
      </c>
      <c r="H1153" s="23">
        <v>2010</v>
      </c>
      <c r="I1153" s="25">
        <v>0.5</v>
      </c>
      <c r="J1153" s="46">
        <v>19440</v>
      </c>
      <c r="K1153" s="46">
        <f t="shared" si="86"/>
        <v>55540</v>
      </c>
      <c r="L1153" s="47">
        <v>50000</v>
      </c>
      <c r="M1153" s="47">
        <v>200</v>
      </c>
      <c r="N1153" s="66">
        <f t="shared" si="87"/>
        <v>200.5</v>
      </c>
    </row>
    <row r="1154" spans="1:17" x14ac:dyDescent="0.3">
      <c r="A1154" s="63">
        <v>370</v>
      </c>
      <c r="C1154" s="48">
        <v>43599</v>
      </c>
      <c r="D1154" s="22" t="s">
        <v>2542</v>
      </c>
      <c r="E1154" s="44">
        <v>4.6050000000000004</v>
      </c>
      <c r="F1154" s="23" t="s">
        <v>2543</v>
      </c>
      <c r="G1154" s="24" t="s">
        <v>2544</v>
      </c>
      <c r="H1154" s="23">
        <v>1160</v>
      </c>
      <c r="I1154" s="25">
        <v>0.5</v>
      </c>
      <c r="J1154" s="46">
        <v>5970</v>
      </c>
      <c r="K1154" s="46">
        <f t="shared" si="86"/>
        <v>17060</v>
      </c>
      <c r="L1154" s="47">
        <v>14500</v>
      </c>
      <c r="M1154" s="47">
        <v>58</v>
      </c>
      <c r="N1154" s="66">
        <f t="shared" si="87"/>
        <v>58.5</v>
      </c>
    </row>
    <row r="1155" spans="1:17" s="39" customFormat="1" x14ac:dyDescent="0.3">
      <c r="A1155" s="35">
        <v>371</v>
      </c>
      <c r="B1155" s="36"/>
      <c r="C1155" s="37">
        <v>43599</v>
      </c>
      <c r="D1155" s="38" t="s">
        <v>2545</v>
      </c>
      <c r="E1155" s="35">
        <v>3.2320000000000002</v>
      </c>
      <c r="F1155" s="39" t="s">
        <v>2546</v>
      </c>
      <c r="G1155" s="40" t="s">
        <v>2547</v>
      </c>
      <c r="H1155" s="39">
        <v>1150</v>
      </c>
      <c r="I1155" s="41">
        <v>0.5</v>
      </c>
      <c r="J1155" s="41">
        <v>74150</v>
      </c>
      <c r="K1155" s="41">
        <f t="shared" si="86"/>
        <v>211860</v>
      </c>
      <c r="L1155" s="42">
        <v>344000</v>
      </c>
      <c r="M1155" s="42">
        <v>1376.5</v>
      </c>
      <c r="N1155" s="41">
        <f t="shared" si="87"/>
        <v>1377</v>
      </c>
      <c r="O1155" s="53"/>
      <c r="P1155" s="37"/>
      <c r="Q1155" s="36"/>
    </row>
    <row r="1156" spans="1:17" x14ac:dyDescent="0.3">
      <c r="N1156" s="25">
        <f>SUM(N1151:N1155)</f>
        <v>2237</v>
      </c>
      <c r="O1156" s="51">
        <v>71694</v>
      </c>
    </row>
    <row r="1158" spans="1:17" x14ac:dyDescent="0.3">
      <c r="K1158" s="46">
        <f t="shared" si="86"/>
        <v>0</v>
      </c>
      <c r="N1158" s="46">
        <f t="shared" si="87"/>
        <v>0</v>
      </c>
    </row>
    <row r="1159" spans="1:17" x14ac:dyDescent="0.3">
      <c r="K1159" s="46">
        <f t="shared" si="86"/>
        <v>0</v>
      </c>
      <c r="N1159" s="46">
        <f t="shared" si="87"/>
        <v>0</v>
      </c>
    </row>
    <row r="1160" spans="1:17" x14ac:dyDescent="0.3">
      <c r="A1160" s="63">
        <v>372</v>
      </c>
      <c r="C1160" s="48">
        <v>43600</v>
      </c>
      <c r="D1160" s="22" t="s">
        <v>2548</v>
      </c>
      <c r="E1160" s="44">
        <v>30</v>
      </c>
      <c r="F1160" s="23" t="s">
        <v>1322</v>
      </c>
      <c r="G1160" s="24" t="s">
        <v>2551</v>
      </c>
      <c r="H1160" s="23">
        <v>1140</v>
      </c>
      <c r="I1160" s="25">
        <v>0.5</v>
      </c>
      <c r="J1160" s="46">
        <v>43550</v>
      </c>
      <c r="K1160" s="46">
        <f>ROUND(J1160/0.35,-1)</f>
        <v>124430</v>
      </c>
      <c r="L1160" s="47">
        <v>150000</v>
      </c>
      <c r="M1160" s="47">
        <v>600</v>
      </c>
      <c r="N1160" s="66">
        <f>I1160+M1160</f>
        <v>600.5</v>
      </c>
    </row>
    <row r="1161" spans="1:17" x14ac:dyDescent="0.3">
      <c r="A1161" s="63">
        <v>374</v>
      </c>
      <c r="C1161" s="48">
        <v>43600</v>
      </c>
      <c r="D1161" s="22" t="s">
        <v>1306</v>
      </c>
      <c r="E1161" s="44">
        <v>5.2600000000000001E-2</v>
      </c>
      <c r="F1161" s="23" t="s">
        <v>2550</v>
      </c>
      <c r="G1161" s="24" t="s">
        <v>1027</v>
      </c>
      <c r="H1161" s="23">
        <v>3010</v>
      </c>
      <c r="I1161" s="25">
        <v>0.5</v>
      </c>
      <c r="J1161" s="46">
        <v>104610</v>
      </c>
      <c r="K1161" s="46">
        <f>ROUND(J1161/0.35,-1)</f>
        <v>298890</v>
      </c>
      <c r="L1161" s="47">
        <v>150000</v>
      </c>
      <c r="M1161" s="47">
        <v>600</v>
      </c>
      <c r="N1161" s="66">
        <f>I1161+M1161</f>
        <v>600.5</v>
      </c>
    </row>
    <row r="1162" spans="1:17" x14ac:dyDescent="0.3">
      <c r="A1162" s="63">
        <v>373</v>
      </c>
      <c r="C1162" s="48">
        <v>43600</v>
      </c>
      <c r="D1162" s="22" t="s">
        <v>2491</v>
      </c>
      <c r="E1162" s="44">
        <v>100.31399999999999</v>
      </c>
      <c r="F1162" s="23" t="s">
        <v>2553</v>
      </c>
      <c r="G1162" s="24" t="s">
        <v>2554</v>
      </c>
      <c r="H1162" s="23">
        <v>1220</v>
      </c>
      <c r="I1162" s="25">
        <v>0.5</v>
      </c>
      <c r="J1162" s="46">
        <v>110470</v>
      </c>
      <c r="K1162" s="46">
        <f t="shared" si="86"/>
        <v>315630</v>
      </c>
      <c r="L1162" s="47">
        <v>450000</v>
      </c>
      <c r="M1162" s="47">
        <v>1800</v>
      </c>
      <c r="N1162" s="66">
        <f t="shared" si="87"/>
        <v>1800.5</v>
      </c>
    </row>
    <row r="1163" spans="1:17" s="39" customFormat="1" x14ac:dyDescent="0.3">
      <c r="A1163" s="35">
        <v>375</v>
      </c>
      <c r="B1163" s="36"/>
      <c r="C1163" s="37">
        <v>43601</v>
      </c>
      <c r="D1163" s="38" t="s">
        <v>2548</v>
      </c>
      <c r="E1163" s="35">
        <v>3</v>
      </c>
      <c r="F1163" s="39" t="s">
        <v>1322</v>
      </c>
      <c r="G1163" s="40" t="s">
        <v>2552</v>
      </c>
      <c r="H1163" s="39">
        <v>1140</v>
      </c>
      <c r="I1163" s="41">
        <v>0.5</v>
      </c>
      <c r="J1163" s="41">
        <v>44360</v>
      </c>
      <c r="K1163" s="41">
        <f t="shared" si="86"/>
        <v>126740</v>
      </c>
      <c r="L1163" s="42">
        <v>135000</v>
      </c>
      <c r="M1163" s="42">
        <v>540</v>
      </c>
      <c r="N1163" s="41">
        <f t="shared" si="87"/>
        <v>540.5</v>
      </c>
      <c r="O1163" s="53"/>
      <c r="P1163" s="37"/>
      <c r="Q1163" s="36"/>
    </row>
    <row r="1164" spans="1:17" x14ac:dyDescent="0.3">
      <c r="K1164" s="46">
        <f t="shared" si="86"/>
        <v>0</v>
      </c>
      <c r="N1164" s="46">
        <f>SUM(N1158:N1163)</f>
        <v>3542</v>
      </c>
      <c r="O1164" s="51">
        <v>71702</v>
      </c>
    </row>
    <row r="1165" spans="1:17" x14ac:dyDescent="0.3">
      <c r="K1165" s="46"/>
      <c r="N1165" s="46"/>
    </row>
    <row r="1166" spans="1:17" x14ac:dyDescent="0.3">
      <c r="K1166" s="46"/>
      <c r="N1166" s="46"/>
    </row>
    <row r="1167" spans="1:17" x14ac:dyDescent="0.3">
      <c r="A1167" s="63" t="s">
        <v>2555</v>
      </c>
      <c r="C1167" s="48">
        <v>43601</v>
      </c>
      <c r="D1167" s="22" t="s">
        <v>2556</v>
      </c>
      <c r="E1167" s="44" t="s">
        <v>1346</v>
      </c>
      <c r="F1167" s="23" t="s">
        <v>2559</v>
      </c>
      <c r="G1167" s="24" t="s">
        <v>2560</v>
      </c>
      <c r="H1167" s="23">
        <v>1190</v>
      </c>
      <c r="I1167" s="25">
        <v>1</v>
      </c>
      <c r="J1167" s="46">
        <f>7670+29780</f>
        <v>37450</v>
      </c>
      <c r="K1167" s="46">
        <f t="shared" si="86"/>
        <v>107000</v>
      </c>
      <c r="N1167" s="66">
        <f t="shared" si="87"/>
        <v>1</v>
      </c>
    </row>
    <row r="1168" spans="1:17" x14ac:dyDescent="0.3">
      <c r="D1168" s="22" t="s">
        <v>2557</v>
      </c>
      <c r="E1168" s="44" t="s">
        <v>2558</v>
      </c>
      <c r="F1168" s="23" t="s">
        <v>77</v>
      </c>
      <c r="G1168" s="24" t="s">
        <v>77</v>
      </c>
      <c r="H1168" s="23">
        <v>3010</v>
      </c>
      <c r="K1168" s="46">
        <f t="shared" si="86"/>
        <v>0</v>
      </c>
      <c r="N1168" s="66">
        <f t="shared" si="87"/>
        <v>0</v>
      </c>
    </row>
    <row r="1169" spans="1:14" x14ac:dyDescent="0.3">
      <c r="A1169" s="63">
        <v>376</v>
      </c>
      <c r="C1169" s="48">
        <v>43601</v>
      </c>
      <c r="D1169" s="22" t="s">
        <v>1605</v>
      </c>
      <c r="E1169" s="44" t="s">
        <v>1608</v>
      </c>
      <c r="F1169" s="23" t="s">
        <v>2561</v>
      </c>
      <c r="G1169" s="24" t="s">
        <v>2562</v>
      </c>
      <c r="H1169" s="23">
        <v>1080</v>
      </c>
      <c r="I1169" s="25">
        <v>1.5</v>
      </c>
      <c r="J1169" s="46">
        <v>18390</v>
      </c>
      <c r="K1169" s="46">
        <f t="shared" si="86"/>
        <v>52540</v>
      </c>
      <c r="L1169" s="47">
        <v>90000</v>
      </c>
      <c r="M1169" s="47">
        <v>360</v>
      </c>
      <c r="N1169" s="66">
        <f t="shared" si="87"/>
        <v>361.5</v>
      </c>
    </row>
    <row r="1170" spans="1:14" x14ac:dyDescent="0.3">
      <c r="D1170" s="22" t="s">
        <v>1606</v>
      </c>
      <c r="E1170" s="63" t="s">
        <v>1608</v>
      </c>
      <c r="F1170" s="23" t="s">
        <v>77</v>
      </c>
      <c r="G1170" s="24" t="s">
        <v>77</v>
      </c>
      <c r="K1170" s="46">
        <f t="shared" si="86"/>
        <v>0</v>
      </c>
      <c r="N1170" s="66">
        <f t="shared" si="87"/>
        <v>0</v>
      </c>
    </row>
    <row r="1171" spans="1:14" x14ac:dyDescent="0.3">
      <c r="D1171" s="22" t="s">
        <v>1607</v>
      </c>
      <c r="E1171" s="63" t="s">
        <v>1608</v>
      </c>
      <c r="F1171" s="23" t="s">
        <v>77</v>
      </c>
      <c r="G1171" s="24" t="s">
        <v>77</v>
      </c>
      <c r="K1171" s="46">
        <f t="shared" si="86"/>
        <v>0</v>
      </c>
      <c r="N1171" s="66">
        <f t="shared" si="87"/>
        <v>0</v>
      </c>
    </row>
    <row r="1172" spans="1:14" x14ac:dyDescent="0.3">
      <c r="A1172" s="63">
        <v>377</v>
      </c>
      <c r="C1172" s="48">
        <v>43601</v>
      </c>
      <c r="D1172" s="22" t="s">
        <v>2563</v>
      </c>
      <c r="E1172" s="44" t="s">
        <v>2564</v>
      </c>
      <c r="F1172" s="23" t="s">
        <v>2565</v>
      </c>
      <c r="G1172" s="24" t="s">
        <v>2566</v>
      </c>
      <c r="H1172" s="23">
        <v>2050</v>
      </c>
      <c r="I1172" s="25">
        <v>0.5</v>
      </c>
      <c r="J1172" s="46">
        <v>22380</v>
      </c>
      <c r="K1172" s="46">
        <f t="shared" si="86"/>
        <v>63940</v>
      </c>
      <c r="L1172" s="47">
        <v>35000</v>
      </c>
      <c r="M1172" s="47">
        <v>140</v>
      </c>
      <c r="N1172" s="66">
        <f t="shared" si="87"/>
        <v>140.5</v>
      </c>
    </row>
    <row r="1173" spans="1:14" x14ac:dyDescent="0.3">
      <c r="A1173" s="63">
        <v>380</v>
      </c>
      <c r="C1173" s="48">
        <v>43602</v>
      </c>
      <c r="D1173" s="22" t="s">
        <v>2567</v>
      </c>
      <c r="E1173" s="44" t="s">
        <v>2568</v>
      </c>
      <c r="F1173" s="23" t="s">
        <v>2569</v>
      </c>
      <c r="G1173" s="24" t="s">
        <v>2570</v>
      </c>
      <c r="H1173" s="23">
        <v>2050</v>
      </c>
      <c r="I1173" s="25">
        <v>0.5</v>
      </c>
      <c r="J1173" s="46">
        <v>9090</v>
      </c>
      <c r="K1173" s="46">
        <f t="shared" si="86"/>
        <v>25970</v>
      </c>
      <c r="L1173" s="47">
        <v>28000</v>
      </c>
      <c r="M1173" s="47">
        <v>112</v>
      </c>
      <c r="N1173" s="66">
        <f t="shared" si="87"/>
        <v>112.5</v>
      </c>
    </row>
    <row r="1174" spans="1:14" x14ac:dyDescent="0.3">
      <c r="A1174" s="63">
        <v>381</v>
      </c>
      <c r="C1174" s="48">
        <v>43602</v>
      </c>
      <c r="D1174" s="22" t="s">
        <v>2571</v>
      </c>
      <c r="E1174" s="44">
        <v>0.249</v>
      </c>
      <c r="F1174" s="23" t="s">
        <v>2572</v>
      </c>
      <c r="G1174" s="24" t="s">
        <v>2573</v>
      </c>
      <c r="H1174" s="23">
        <v>1150</v>
      </c>
      <c r="I1174" s="25">
        <v>1</v>
      </c>
      <c r="J1174" s="46">
        <v>19310</v>
      </c>
      <c r="K1174" s="46">
        <f t="shared" si="86"/>
        <v>55170</v>
      </c>
      <c r="L1174" s="47">
        <v>84900</v>
      </c>
      <c r="M1174" s="47">
        <v>339.6</v>
      </c>
      <c r="N1174" s="66">
        <f t="shared" si="87"/>
        <v>340.6</v>
      </c>
    </row>
    <row r="1175" spans="1:14" x14ac:dyDescent="0.3">
      <c r="A1175" s="63">
        <v>382</v>
      </c>
      <c r="C1175" s="48">
        <v>43602</v>
      </c>
      <c r="D1175" s="22" t="s">
        <v>2574</v>
      </c>
      <c r="E1175" s="44" t="s">
        <v>2575</v>
      </c>
      <c r="F1175" s="23" t="s">
        <v>2578</v>
      </c>
      <c r="G1175" s="24" t="s">
        <v>2579</v>
      </c>
      <c r="H1175" s="23">
        <v>3010</v>
      </c>
      <c r="I1175" s="25">
        <v>1</v>
      </c>
      <c r="J1175" s="46">
        <v>14168</v>
      </c>
      <c r="K1175" s="46">
        <f t="shared" si="86"/>
        <v>40480</v>
      </c>
      <c r="L1175" s="47">
        <v>35000</v>
      </c>
      <c r="M1175" s="47">
        <v>140</v>
      </c>
      <c r="N1175" s="66">
        <f t="shared" si="87"/>
        <v>141</v>
      </c>
    </row>
    <row r="1176" spans="1:14" x14ac:dyDescent="0.3">
      <c r="D1176" s="22" t="s">
        <v>2576</v>
      </c>
      <c r="E1176" s="44" t="s">
        <v>2577</v>
      </c>
      <c r="F1176" s="23" t="s">
        <v>77</v>
      </c>
      <c r="G1176" s="24" t="s">
        <v>77</v>
      </c>
      <c r="K1176" s="46">
        <f t="shared" si="86"/>
        <v>0</v>
      </c>
      <c r="N1176" s="66">
        <f t="shared" si="87"/>
        <v>0</v>
      </c>
    </row>
    <row r="1177" spans="1:14" x14ac:dyDescent="0.3">
      <c r="A1177" s="63">
        <v>383</v>
      </c>
      <c r="C1177" s="48">
        <v>43602</v>
      </c>
      <c r="D1177" s="22" t="s">
        <v>2580</v>
      </c>
      <c r="E1177" s="44">
        <v>1</v>
      </c>
      <c r="F1177" s="23" t="s">
        <v>2581</v>
      </c>
      <c r="G1177" s="24" t="s">
        <v>2582</v>
      </c>
      <c r="H1177" s="23">
        <v>1170</v>
      </c>
      <c r="I1177" s="25">
        <v>0.5</v>
      </c>
      <c r="J1177" s="46">
        <v>1100</v>
      </c>
      <c r="K1177" s="46">
        <f t="shared" ref="K1177:K1212" si="88">ROUND(J1177/0.35,-1)</f>
        <v>3140</v>
      </c>
      <c r="L1177" s="47">
        <v>12000</v>
      </c>
      <c r="M1177" s="47">
        <v>48</v>
      </c>
      <c r="N1177" s="66">
        <f t="shared" ref="N1177:N1212" si="89">I1177+M1177</f>
        <v>48.5</v>
      </c>
    </row>
    <row r="1178" spans="1:14" x14ac:dyDescent="0.3">
      <c r="A1178" s="63">
        <v>384</v>
      </c>
      <c r="C1178" s="48">
        <v>43602</v>
      </c>
      <c r="D1178" s="22" t="s">
        <v>2583</v>
      </c>
      <c r="E1178" s="44">
        <v>19.539300000000001</v>
      </c>
      <c r="F1178" s="23" t="s">
        <v>2584</v>
      </c>
      <c r="G1178" s="24" t="s">
        <v>2585</v>
      </c>
      <c r="H1178" s="23">
        <v>1100</v>
      </c>
      <c r="I1178" s="25">
        <v>0.5</v>
      </c>
      <c r="J1178" s="46">
        <v>29950</v>
      </c>
      <c r="K1178" s="46">
        <f t="shared" si="88"/>
        <v>85570</v>
      </c>
      <c r="L1178" s="47">
        <v>145000</v>
      </c>
      <c r="M1178" s="47">
        <v>580</v>
      </c>
      <c r="N1178" s="66">
        <f t="shared" si="89"/>
        <v>580.5</v>
      </c>
    </row>
    <row r="1179" spans="1:14" x14ac:dyDescent="0.3">
      <c r="A1179" s="63">
        <v>385</v>
      </c>
      <c r="C1179" s="48">
        <v>43602</v>
      </c>
      <c r="D1179" s="22" t="s">
        <v>2586</v>
      </c>
      <c r="E1179" s="44" t="s">
        <v>2587</v>
      </c>
      <c r="F1179" s="23" t="s">
        <v>2588</v>
      </c>
      <c r="G1179" s="24" t="s">
        <v>2589</v>
      </c>
      <c r="H1179" s="23">
        <v>3010</v>
      </c>
      <c r="I1179" s="25">
        <v>0.5</v>
      </c>
      <c r="J1179" s="46">
        <v>15210</v>
      </c>
      <c r="K1179" s="46">
        <f t="shared" si="88"/>
        <v>43460</v>
      </c>
      <c r="L1179" s="47">
        <v>55000</v>
      </c>
      <c r="M1179" s="47">
        <v>220</v>
      </c>
      <c r="N1179" s="66">
        <f t="shared" si="89"/>
        <v>220.5</v>
      </c>
    </row>
    <row r="1180" spans="1:14" x14ac:dyDescent="0.3">
      <c r="A1180" s="63">
        <v>378</v>
      </c>
      <c r="C1180" s="48">
        <v>43601</v>
      </c>
      <c r="D1180" s="22" t="s">
        <v>2590</v>
      </c>
      <c r="E1180" s="44">
        <v>0.4017</v>
      </c>
      <c r="F1180" s="23" t="s">
        <v>2591</v>
      </c>
      <c r="G1180" s="24" t="s">
        <v>2592</v>
      </c>
      <c r="H1180" s="23">
        <v>3010</v>
      </c>
      <c r="I1180" s="25">
        <v>0.5</v>
      </c>
      <c r="J1180" s="46">
        <v>52320</v>
      </c>
      <c r="K1180" s="46">
        <f t="shared" si="88"/>
        <v>149490</v>
      </c>
      <c r="L1180" s="47">
        <v>130000</v>
      </c>
      <c r="M1180" s="47">
        <v>520</v>
      </c>
      <c r="N1180" s="66">
        <f t="shared" si="89"/>
        <v>520.5</v>
      </c>
    </row>
    <row r="1181" spans="1:14" x14ac:dyDescent="0.3">
      <c r="A1181" s="63">
        <v>379</v>
      </c>
      <c r="C1181" s="48">
        <v>43601</v>
      </c>
      <c r="D1181" s="22" t="s">
        <v>2593</v>
      </c>
      <c r="E1181" s="44" t="s">
        <v>2595</v>
      </c>
      <c r="F1181" s="23" t="s">
        <v>2597</v>
      </c>
      <c r="G1181" s="24" t="s">
        <v>2598</v>
      </c>
      <c r="H1181" s="23">
        <v>1030</v>
      </c>
      <c r="I1181" s="25">
        <v>1</v>
      </c>
      <c r="J1181" s="46">
        <v>23890</v>
      </c>
      <c r="K1181" s="46">
        <f t="shared" si="88"/>
        <v>68260</v>
      </c>
      <c r="L1181" s="47">
        <v>120500</v>
      </c>
      <c r="M1181" s="47">
        <v>482</v>
      </c>
      <c r="N1181" s="66">
        <f t="shared" si="89"/>
        <v>483</v>
      </c>
    </row>
    <row r="1182" spans="1:14" x14ac:dyDescent="0.3">
      <c r="D1182" s="22" t="s">
        <v>2594</v>
      </c>
      <c r="E1182" s="44" t="s">
        <v>2596</v>
      </c>
      <c r="F1182" s="23" t="s">
        <v>77</v>
      </c>
      <c r="G1182" s="24" t="s">
        <v>77</v>
      </c>
      <c r="K1182" s="46">
        <f t="shared" si="88"/>
        <v>0</v>
      </c>
      <c r="N1182" s="66">
        <f t="shared" si="89"/>
        <v>0</v>
      </c>
    </row>
    <row r="1183" spans="1:14" x14ac:dyDescent="0.3">
      <c r="A1183" s="63" t="s">
        <v>2599</v>
      </c>
      <c r="C1183" s="48">
        <v>43601</v>
      </c>
      <c r="D1183" s="22" t="s">
        <v>2600</v>
      </c>
      <c r="E1183" s="44">
        <v>0.38</v>
      </c>
      <c r="F1183" s="23" t="s">
        <v>2601</v>
      </c>
      <c r="G1183" s="24" t="s">
        <v>2602</v>
      </c>
      <c r="H1183" s="23">
        <v>1040</v>
      </c>
      <c r="I1183" s="25">
        <v>0.5</v>
      </c>
      <c r="J1183" s="46">
        <v>16480</v>
      </c>
      <c r="K1183" s="46">
        <f t="shared" si="88"/>
        <v>47090</v>
      </c>
      <c r="N1183" s="66">
        <f t="shared" si="89"/>
        <v>0.5</v>
      </c>
    </row>
    <row r="1184" spans="1:14" x14ac:dyDescent="0.3">
      <c r="A1184" s="63" t="s">
        <v>2603</v>
      </c>
      <c r="C1184" s="48">
        <v>43602</v>
      </c>
      <c r="D1184" s="22" t="s">
        <v>183</v>
      </c>
      <c r="E1184" s="44" t="s">
        <v>2604</v>
      </c>
      <c r="F1184" s="23" t="s">
        <v>2606</v>
      </c>
      <c r="G1184" s="24" t="s">
        <v>2607</v>
      </c>
      <c r="H1184" s="23">
        <v>2050</v>
      </c>
      <c r="I1184" s="25">
        <v>1.5</v>
      </c>
      <c r="J1184" s="46">
        <v>54070</v>
      </c>
      <c r="K1184" s="46">
        <f t="shared" si="88"/>
        <v>154490</v>
      </c>
      <c r="N1184" s="66">
        <f t="shared" si="89"/>
        <v>1.5</v>
      </c>
    </row>
    <row r="1185" spans="1:17" x14ac:dyDescent="0.3">
      <c r="D1185" s="22" t="s">
        <v>184</v>
      </c>
      <c r="E1185" s="44" t="s">
        <v>2605</v>
      </c>
      <c r="F1185" s="23" t="s">
        <v>77</v>
      </c>
      <c r="G1185" s="24" t="s">
        <v>77</v>
      </c>
      <c r="H1185" s="23">
        <v>2050</v>
      </c>
      <c r="K1185" s="46">
        <f t="shared" si="88"/>
        <v>0</v>
      </c>
      <c r="N1185" s="46">
        <f t="shared" si="89"/>
        <v>0</v>
      </c>
    </row>
    <row r="1186" spans="1:17" s="73" customFormat="1" ht="13.5" thickBot="1" x14ac:dyDescent="0.35">
      <c r="A1186" s="69"/>
      <c r="B1186" s="70"/>
      <c r="C1186" s="71"/>
      <c r="D1186" s="72" t="s">
        <v>185</v>
      </c>
      <c r="E1186" s="69">
        <v>33.058</v>
      </c>
      <c r="F1186" s="73" t="s">
        <v>77</v>
      </c>
      <c r="G1186" s="74" t="s">
        <v>77</v>
      </c>
      <c r="H1186" s="73">
        <v>1100</v>
      </c>
      <c r="I1186" s="75"/>
      <c r="J1186" s="75"/>
      <c r="K1186" s="75">
        <f t="shared" si="88"/>
        <v>0</v>
      </c>
      <c r="L1186" s="76"/>
      <c r="M1186" s="76"/>
      <c r="N1186" s="75">
        <f t="shared" si="89"/>
        <v>0</v>
      </c>
      <c r="O1186" s="77"/>
      <c r="P1186" s="71"/>
      <c r="Q1186" s="70"/>
    </row>
    <row r="1187" spans="1:17" x14ac:dyDescent="0.3">
      <c r="K1187" s="46"/>
      <c r="N1187" s="46">
        <f>SUM(N1167:N1186)</f>
        <v>2952.1</v>
      </c>
      <c r="O1187" s="51">
        <v>71731</v>
      </c>
    </row>
    <row r="1188" spans="1:17" x14ac:dyDescent="0.3">
      <c r="K1188" s="46"/>
      <c r="N1188" s="46"/>
    </row>
    <row r="1189" spans="1:17" x14ac:dyDescent="0.3">
      <c r="K1189" s="46"/>
      <c r="N1189" s="46"/>
    </row>
    <row r="1190" spans="1:17" x14ac:dyDescent="0.3">
      <c r="A1190" s="63">
        <v>386</v>
      </c>
      <c r="C1190" s="48">
        <v>43605</v>
      </c>
      <c r="D1190" s="22" t="s">
        <v>2608</v>
      </c>
      <c r="E1190" s="44" t="s">
        <v>2609</v>
      </c>
      <c r="F1190" s="23" t="s">
        <v>2354</v>
      </c>
      <c r="G1190" s="24" t="s">
        <v>2610</v>
      </c>
      <c r="H1190" s="23">
        <v>3010</v>
      </c>
      <c r="I1190" s="25">
        <v>0.5</v>
      </c>
      <c r="J1190" s="46">
        <v>31040</v>
      </c>
      <c r="K1190" s="46">
        <f t="shared" si="88"/>
        <v>88690</v>
      </c>
      <c r="L1190" s="47">
        <v>122000</v>
      </c>
      <c r="M1190" s="47">
        <v>488</v>
      </c>
      <c r="N1190" s="66">
        <f t="shared" si="89"/>
        <v>488.5</v>
      </c>
    </row>
    <row r="1191" spans="1:17" x14ac:dyDescent="0.3">
      <c r="A1191" s="63">
        <v>387</v>
      </c>
      <c r="C1191" s="48">
        <v>43605</v>
      </c>
      <c r="D1191" s="22" t="s">
        <v>2611</v>
      </c>
      <c r="E1191" s="44">
        <v>3.1</v>
      </c>
      <c r="F1191" s="23" t="s">
        <v>2612</v>
      </c>
      <c r="G1191" s="24" t="s">
        <v>2613</v>
      </c>
      <c r="H1191" s="23">
        <v>1090</v>
      </c>
      <c r="I1191" s="25">
        <v>0.5</v>
      </c>
      <c r="J1191" s="46">
        <v>5300</v>
      </c>
      <c r="K1191" s="46">
        <f t="shared" si="88"/>
        <v>15140</v>
      </c>
      <c r="L1191" s="47">
        <v>18560.52</v>
      </c>
      <c r="M1191" s="47">
        <v>74.400000000000006</v>
      </c>
      <c r="N1191" s="66">
        <f t="shared" si="89"/>
        <v>74.900000000000006</v>
      </c>
    </row>
    <row r="1192" spans="1:17" x14ac:dyDescent="0.3">
      <c r="A1192" s="63" t="s">
        <v>2614</v>
      </c>
      <c r="C1192" s="48">
        <v>43605</v>
      </c>
      <c r="D1192" s="22" t="s">
        <v>2615</v>
      </c>
      <c r="E1192" s="44" t="s">
        <v>2616</v>
      </c>
      <c r="F1192" s="23" t="s">
        <v>2621</v>
      </c>
      <c r="G1192" s="24" t="s">
        <v>2622</v>
      </c>
      <c r="H1192" s="23">
        <v>3010</v>
      </c>
      <c r="I1192" s="25">
        <v>2</v>
      </c>
      <c r="J1192" s="46">
        <v>46300</v>
      </c>
      <c r="K1192" s="46">
        <f t="shared" si="88"/>
        <v>132290</v>
      </c>
      <c r="N1192" s="66">
        <f t="shared" si="89"/>
        <v>2</v>
      </c>
    </row>
    <row r="1193" spans="1:17" x14ac:dyDescent="0.3">
      <c r="D1193" s="22" t="s">
        <v>2617</v>
      </c>
      <c r="E1193" s="44" t="s">
        <v>2618</v>
      </c>
      <c r="F1193" s="23" t="s">
        <v>77</v>
      </c>
      <c r="H1193" s="23">
        <v>3010</v>
      </c>
      <c r="K1193" s="46">
        <f t="shared" si="88"/>
        <v>0</v>
      </c>
      <c r="N1193" s="66">
        <f t="shared" si="89"/>
        <v>0</v>
      </c>
    </row>
    <row r="1194" spans="1:17" x14ac:dyDescent="0.3">
      <c r="D1194" s="22" t="s">
        <v>2619</v>
      </c>
      <c r="E1194" s="44">
        <v>0.19500000000000001</v>
      </c>
      <c r="F1194" s="23" t="s">
        <v>77</v>
      </c>
      <c r="H1194" s="23">
        <v>2050</v>
      </c>
      <c r="K1194" s="46">
        <f t="shared" si="88"/>
        <v>0</v>
      </c>
      <c r="N1194" s="66">
        <f t="shared" si="89"/>
        <v>0</v>
      </c>
    </row>
    <row r="1195" spans="1:17" x14ac:dyDescent="0.3">
      <c r="D1195" s="22" t="s">
        <v>2620</v>
      </c>
      <c r="E1195" s="44">
        <v>0.15040000000000001</v>
      </c>
      <c r="F1195" s="23" t="s">
        <v>77</v>
      </c>
      <c r="H1195" s="23">
        <v>2050</v>
      </c>
      <c r="K1195" s="46">
        <f t="shared" si="88"/>
        <v>0</v>
      </c>
      <c r="N1195" s="66">
        <f t="shared" si="89"/>
        <v>0</v>
      </c>
    </row>
    <row r="1196" spans="1:17" x14ac:dyDescent="0.3">
      <c r="A1196" s="63">
        <v>388</v>
      </c>
      <c r="C1196" s="48">
        <v>43606</v>
      </c>
      <c r="D1196" s="22" t="s">
        <v>2623</v>
      </c>
      <c r="E1196" s="44">
        <v>5.5300000000000002E-2</v>
      </c>
      <c r="F1196" s="23" t="s">
        <v>2624</v>
      </c>
      <c r="G1196" s="24" t="s">
        <v>2625</v>
      </c>
      <c r="H1196" s="23">
        <v>3010</v>
      </c>
      <c r="I1196" s="25">
        <v>0.5</v>
      </c>
      <c r="J1196" s="46">
        <v>26650</v>
      </c>
      <c r="K1196" s="66">
        <f t="shared" si="88"/>
        <v>76140</v>
      </c>
      <c r="L1196" s="47">
        <v>71000</v>
      </c>
      <c r="M1196" s="47">
        <v>284</v>
      </c>
      <c r="N1196" s="66">
        <f t="shared" si="89"/>
        <v>284.5</v>
      </c>
    </row>
    <row r="1197" spans="1:17" s="39" customFormat="1" x14ac:dyDescent="0.3">
      <c r="A1197" s="35">
        <v>389</v>
      </c>
      <c r="B1197" s="36"/>
      <c r="C1197" s="37">
        <v>43606</v>
      </c>
      <c r="D1197" s="38" t="s">
        <v>2623</v>
      </c>
      <c r="E1197" s="35">
        <v>5.5300000000000002E-2</v>
      </c>
      <c r="F1197" s="40" t="s">
        <v>2625</v>
      </c>
      <c r="G1197" s="40" t="s">
        <v>2626</v>
      </c>
      <c r="H1197" s="39">
        <v>3010</v>
      </c>
      <c r="I1197" s="41">
        <v>0.5</v>
      </c>
      <c r="J1197" s="41">
        <v>26650</v>
      </c>
      <c r="K1197" s="41">
        <f t="shared" si="88"/>
        <v>76140</v>
      </c>
      <c r="L1197" s="42">
        <v>71000</v>
      </c>
      <c r="M1197" s="42">
        <v>284</v>
      </c>
      <c r="N1197" s="41">
        <f t="shared" si="89"/>
        <v>284.5</v>
      </c>
      <c r="O1197" s="53"/>
      <c r="P1197" s="37"/>
      <c r="Q1197" s="36"/>
    </row>
    <row r="1198" spans="1:17" x14ac:dyDescent="0.3">
      <c r="K1198" s="46"/>
      <c r="N1198" s="46">
        <f>SUM(N1190:N1197)</f>
        <v>1134.4000000000001</v>
      </c>
      <c r="O1198" s="51">
        <v>71757</v>
      </c>
    </row>
    <row r="1199" spans="1:17" x14ac:dyDescent="0.3">
      <c r="K1199" s="46"/>
      <c r="N1199" s="46"/>
    </row>
    <row r="1200" spans="1:17" s="64" customFormat="1" x14ac:dyDescent="0.3">
      <c r="A1200" s="63">
        <v>390</v>
      </c>
      <c r="B1200" s="21"/>
      <c r="C1200" s="68">
        <v>43606</v>
      </c>
      <c r="D1200" s="62" t="s">
        <v>2627</v>
      </c>
      <c r="E1200" s="63">
        <v>7.3760000000000003</v>
      </c>
      <c r="F1200" s="64" t="s">
        <v>2628</v>
      </c>
      <c r="G1200" s="65" t="s">
        <v>2629</v>
      </c>
      <c r="H1200" s="64">
        <v>3010</v>
      </c>
      <c r="I1200" s="66">
        <v>1</v>
      </c>
      <c r="J1200" s="66">
        <v>21880</v>
      </c>
      <c r="K1200" s="66">
        <f t="shared" ref="K1200:K1203" si="90">ROUND(J1200/0.35,-1)</f>
        <v>62510</v>
      </c>
      <c r="L1200" s="67">
        <v>115000</v>
      </c>
      <c r="M1200" s="67">
        <v>460</v>
      </c>
      <c r="N1200" s="66">
        <f t="shared" ref="N1200:N1203" si="91">I1200+M1200</f>
        <v>461</v>
      </c>
      <c r="O1200" s="51"/>
      <c r="P1200" s="68"/>
      <c r="Q1200" s="21"/>
    </row>
    <row r="1201" spans="1:17" s="64" customFormat="1" x14ac:dyDescent="0.3">
      <c r="A1201" s="63" t="s">
        <v>2630</v>
      </c>
      <c r="B1201" s="21"/>
      <c r="C1201" s="68">
        <v>43606</v>
      </c>
      <c r="D1201" s="62" t="s">
        <v>2631</v>
      </c>
      <c r="E1201" s="63" t="s">
        <v>2632</v>
      </c>
      <c r="F1201" s="64" t="s">
        <v>2633</v>
      </c>
      <c r="G1201" s="65" t="s">
        <v>2634</v>
      </c>
      <c r="H1201" s="64">
        <v>3010</v>
      </c>
      <c r="I1201" s="66">
        <v>0.5</v>
      </c>
      <c r="J1201" s="66">
        <v>38790</v>
      </c>
      <c r="K1201" s="66">
        <f t="shared" si="90"/>
        <v>110830</v>
      </c>
      <c r="L1201" s="67"/>
      <c r="M1201" s="67"/>
      <c r="N1201" s="66">
        <f t="shared" si="91"/>
        <v>0.5</v>
      </c>
      <c r="O1201" s="51"/>
      <c r="P1201" s="68"/>
      <c r="Q1201" s="21"/>
    </row>
    <row r="1202" spans="1:17" s="64" customFormat="1" x14ac:dyDescent="0.3">
      <c r="A1202" s="63" t="s">
        <v>2635</v>
      </c>
      <c r="B1202" s="21"/>
      <c r="C1202" s="68">
        <v>43606</v>
      </c>
      <c r="D1202" s="62" t="s">
        <v>2636</v>
      </c>
      <c r="E1202" s="63">
        <v>2.5329999999999999</v>
      </c>
      <c r="F1202" s="64" t="s">
        <v>2637</v>
      </c>
      <c r="G1202" s="65" t="s">
        <v>2638</v>
      </c>
      <c r="H1202" s="64">
        <v>1090</v>
      </c>
      <c r="I1202" s="66">
        <v>0.5</v>
      </c>
      <c r="J1202" s="66">
        <v>13370</v>
      </c>
      <c r="K1202" s="66">
        <f t="shared" si="90"/>
        <v>38200</v>
      </c>
      <c r="L1202" s="67"/>
      <c r="M1202" s="67"/>
      <c r="N1202" s="66">
        <f t="shared" si="91"/>
        <v>0.5</v>
      </c>
      <c r="O1202" s="51"/>
      <c r="P1202" s="68"/>
      <c r="Q1202" s="21"/>
    </row>
    <row r="1203" spans="1:17" s="64" customFormat="1" x14ac:dyDescent="0.3">
      <c r="A1203" s="63" t="s">
        <v>2639</v>
      </c>
      <c r="B1203" s="21"/>
      <c r="C1203" s="68">
        <v>43606</v>
      </c>
      <c r="D1203" s="62" t="s">
        <v>2640</v>
      </c>
      <c r="E1203" s="63">
        <v>28.77</v>
      </c>
      <c r="F1203" s="64" t="s">
        <v>2641</v>
      </c>
      <c r="G1203" s="65" t="s">
        <v>2642</v>
      </c>
      <c r="H1203" s="64">
        <v>1010</v>
      </c>
      <c r="I1203" s="66">
        <v>0.5</v>
      </c>
      <c r="J1203" s="66">
        <v>50310</v>
      </c>
      <c r="K1203" s="66">
        <f t="shared" si="90"/>
        <v>143740</v>
      </c>
      <c r="L1203" s="67"/>
      <c r="M1203" s="67"/>
      <c r="N1203" s="66">
        <f t="shared" si="91"/>
        <v>0.5</v>
      </c>
      <c r="O1203" s="51"/>
      <c r="P1203" s="68"/>
      <c r="Q1203" s="21"/>
    </row>
    <row r="1204" spans="1:17" x14ac:dyDescent="0.3">
      <c r="A1204" s="63" t="s">
        <v>2653</v>
      </c>
      <c r="B1204" s="21" t="s">
        <v>403</v>
      </c>
      <c r="C1204" s="48">
        <v>43607</v>
      </c>
      <c r="D1204" s="22" t="s">
        <v>2654</v>
      </c>
      <c r="E1204" s="44">
        <v>2.7400000000000001E-2</v>
      </c>
      <c r="F1204" s="23" t="s">
        <v>2655</v>
      </c>
      <c r="G1204" s="24" t="s">
        <v>2656</v>
      </c>
      <c r="H1204" s="23">
        <v>3010</v>
      </c>
      <c r="I1204" s="25">
        <v>0.5</v>
      </c>
      <c r="J1204" s="46">
        <v>670</v>
      </c>
      <c r="K1204" s="46">
        <f t="shared" si="88"/>
        <v>1910</v>
      </c>
      <c r="N1204" s="66">
        <f t="shared" si="89"/>
        <v>0.5</v>
      </c>
    </row>
    <row r="1205" spans="1:17" x14ac:dyDescent="0.3">
      <c r="A1205" s="63" t="s">
        <v>2657</v>
      </c>
      <c r="B1205" s="21" t="s">
        <v>403</v>
      </c>
      <c r="C1205" s="48">
        <v>43607</v>
      </c>
      <c r="D1205" s="22" t="s">
        <v>2658</v>
      </c>
      <c r="E1205" s="44" t="s">
        <v>2659</v>
      </c>
      <c r="F1205" s="23" t="s">
        <v>2662</v>
      </c>
      <c r="G1205" s="24" t="s">
        <v>2660</v>
      </c>
      <c r="H1205" s="23">
        <v>3010</v>
      </c>
      <c r="I1205" s="25">
        <v>0.5</v>
      </c>
      <c r="J1205" s="46">
        <v>27480</v>
      </c>
      <c r="K1205" s="46">
        <f t="shared" si="88"/>
        <v>78510</v>
      </c>
      <c r="N1205" s="66">
        <f t="shared" si="89"/>
        <v>0.5</v>
      </c>
    </row>
    <row r="1206" spans="1:17" x14ac:dyDescent="0.3">
      <c r="A1206" s="63" t="s">
        <v>2643</v>
      </c>
      <c r="B1206" s="21" t="s">
        <v>403</v>
      </c>
      <c r="C1206" s="48">
        <v>43607</v>
      </c>
      <c r="D1206" s="22" t="s">
        <v>2661</v>
      </c>
      <c r="E1206" s="44">
        <v>0.16500000000000001</v>
      </c>
      <c r="F1206" s="23" t="s">
        <v>2663</v>
      </c>
      <c r="G1206" s="24" t="s">
        <v>2664</v>
      </c>
      <c r="H1206" s="23">
        <v>1040</v>
      </c>
      <c r="I1206" s="25">
        <v>0.5</v>
      </c>
      <c r="J1206" s="46">
        <v>5300</v>
      </c>
      <c r="K1206" s="46">
        <f t="shared" si="88"/>
        <v>15140</v>
      </c>
      <c r="N1206" s="66">
        <f t="shared" si="89"/>
        <v>0.5</v>
      </c>
    </row>
    <row r="1207" spans="1:17" x14ac:dyDescent="0.3">
      <c r="A1207" s="63" t="s">
        <v>2665</v>
      </c>
      <c r="B1207" s="21" t="s">
        <v>403</v>
      </c>
      <c r="C1207" s="48">
        <v>43607</v>
      </c>
      <c r="D1207" s="22" t="s">
        <v>2666</v>
      </c>
      <c r="E1207" s="44">
        <v>0.1168</v>
      </c>
      <c r="F1207" s="23" t="s">
        <v>2667</v>
      </c>
      <c r="G1207" s="24" t="s">
        <v>2261</v>
      </c>
      <c r="H1207" s="23">
        <v>3010</v>
      </c>
      <c r="I1207" s="25">
        <v>0.5</v>
      </c>
      <c r="J1207" s="46">
        <v>21110</v>
      </c>
      <c r="K1207" s="46">
        <f t="shared" si="88"/>
        <v>60310</v>
      </c>
      <c r="N1207" s="66">
        <f t="shared" si="89"/>
        <v>0.5</v>
      </c>
    </row>
    <row r="1208" spans="1:17" x14ac:dyDescent="0.3">
      <c r="A1208" s="63" t="s">
        <v>2668</v>
      </c>
      <c r="C1208" s="48">
        <v>43608</v>
      </c>
      <c r="D1208" s="22" t="s">
        <v>2669</v>
      </c>
      <c r="E1208" s="44">
        <v>0.23760000000000001</v>
      </c>
      <c r="F1208" s="23" t="s">
        <v>2670</v>
      </c>
      <c r="G1208" s="24" t="s">
        <v>2671</v>
      </c>
      <c r="H1208" s="23">
        <v>3010</v>
      </c>
      <c r="I1208" s="25">
        <v>0.5</v>
      </c>
      <c r="J1208" s="46">
        <v>31190</v>
      </c>
      <c r="K1208" s="46">
        <f t="shared" si="88"/>
        <v>89110</v>
      </c>
      <c r="N1208" s="66">
        <f t="shared" si="89"/>
        <v>0.5</v>
      </c>
    </row>
    <row r="1209" spans="1:17" x14ac:dyDescent="0.3">
      <c r="A1209" s="63">
        <v>391</v>
      </c>
      <c r="C1209" s="48">
        <v>43608</v>
      </c>
      <c r="D1209" s="22" t="s">
        <v>2677</v>
      </c>
      <c r="E1209" s="44">
        <v>5</v>
      </c>
      <c r="F1209" s="23" t="s">
        <v>2678</v>
      </c>
      <c r="G1209" s="24" t="s">
        <v>2679</v>
      </c>
      <c r="H1209" s="23">
        <v>1090</v>
      </c>
      <c r="I1209" s="25">
        <v>0.5</v>
      </c>
      <c r="J1209" s="46">
        <v>9950</v>
      </c>
      <c r="K1209" s="46">
        <f t="shared" si="88"/>
        <v>28430</v>
      </c>
      <c r="L1209" s="47">
        <v>30000</v>
      </c>
      <c r="M1209" s="47">
        <v>120</v>
      </c>
      <c r="N1209" s="66">
        <f t="shared" si="89"/>
        <v>120.5</v>
      </c>
    </row>
    <row r="1210" spans="1:17" x14ac:dyDescent="0.3">
      <c r="A1210" s="63">
        <v>392</v>
      </c>
      <c r="C1210" s="48">
        <v>43608</v>
      </c>
      <c r="D1210" s="22" t="s">
        <v>2680</v>
      </c>
      <c r="E1210" s="44">
        <v>0.18840000000000001</v>
      </c>
      <c r="F1210" s="23" t="s">
        <v>2681</v>
      </c>
      <c r="G1210" s="24" t="s">
        <v>2682</v>
      </c>
      <c r="H1210" s="23">
        <v>3010</v>
      </c>
      <c r="I1210" s="25">
        <v>0.5</v>
      </c>
      <c r="J1210" s="46">
        <v>29730</v>
      </c>
      <c r="K1210" s="46">
        <f t="shared" si="88"/>
        <v>84940</v>
      </c>
      <c r="L1210" s="47">
        <v>100000</v>
      </c>
      <c r="M1210" s="47">
        <v>400</v>
      </c>
      <c r="N1210" s="66">
        <f t="shared" si="89"/>
        <v>400.5</v>
      </c>
    </row>
    <row r="1211" spans="1:17" x14ac:dyDescent="0.3">
      <c r="A1211" s="63">
        <v>393</v>
      </c>
      <c r="C1211" s="48">
        <v>43608</v>
      </c>
      <c r="D1211" s="22" t="s">
        <v>2683</v>
      </c>
      <c r="E1211" s="44">
        <v>0.21210000000000001</v>
      </c>
      <c r="F1211" s="23" t="s">
        <v>2684</v>
      </c>
      <c r="G1211" s="24" t="s">
        <v>2685</v>
      </c>
      <c r="H1211" s="23">
        <v>3010</v>
      </c>
      <c r="I1211" s="25">
        <v>0.5</v>
      </c>
      <c r="J1211" s="46">
        <v>34340</v>
      </c>
      <c r="K1211" s="46">
        <f t="shared" si="88"/>
        <v>98110</v>
      </c>
      <c r="L1211" s="47">
        <v>129900</v>
      </c>
      <c r="M1211" s="47">
        <v>519.6</v>
      </c>
      <c r="N1211" s="66">
        <f t="shared" si="89"/>
        <v>520.1</v>
      </c>
    </row>
    <row r="1212" spans="1:17" s="39" customFormat="1" x14ac:dyDescent="0.3">
      <c r="A1212" s="35">
        <v>394</v>
      </c>
      <c r="B1212" s="36"/>
      <c r="C1212" s="37">
        <v>43608</v>
      </c>
      <c r="D1212" s="38" t="s">
        <v>2686</v>
      </c>
      <c r="E1212" s="35">
        <v>80</v>
      </c>
      <c r="F1212" s="39" t="s">
        <v>2687</v>
      </c>
      <c r="G1212" s="40" t="s">
        <v>2688</v>
      </c>
      <c r="H1212" s="39">
        <v>1120</v>
      </c>
      <c r="I1212" s="41">
        <v>0.5</v>
      </c>
      <c r="J1212" s="41">
        <v>190060</v>
      </c>
      <c r="K1212" s="41">
        <f t="shared" si="88"/>
        <v>543030</v>
      </c>
      <c r="L1212" s="42">
        <v>640000</v>
      </c>
      <c r="M1212" s="42">
        <v>2560</v>
      </c>
      <c r="N1212" s="41">
        <f t="shared" si="89"/>
        <v>2560.5</v>
      </c>
      <c r="O1212" s="53"/>
      <c r="P1212" s="37"/>
      <c r="Q1212" s="36"/>
    </row>
    <row r="1213" spans="1:17" x14ac:dyDescent="0.3">
      <c r="A1213" s="34"/>
      <c r="B1213" s="23"/>
      <c r="C1213" s="23"/>
      <c r="D1213" s="23"/>
      <c r="E1213" s="23"/>
      <c r="G1213" s="23"/>
      <c r="I1213" s="23"/>
      <c r="J1213" s="23"/>
      <c r="K1213" s="23"/>
      <c r="L1213" s="23"/>
      <c r="M1213" s="23"/>
      <c r="N1213" s="66">
        <f>SUM(N1200:N1212)</f>
        <v>4066.6</v>
      </c>
      <c r="O1213" s="51">
        <v>71796</v>
      </c>
      <c r="P1213" s="68">
        <v>43608</v>
      </c>
    </row>
    <row r="1214" spans="1:17" x14ac:dyDescent="0.3">
      <c r="K1214" s="46"/>
      <c r="N1214" s="46"/>
    </row>
    <row r="1215" spans="1:17" s="64" customFormat="1" x14ac:dyDescent="0.3">
      <c r="A1215" s="63" t="s">
        <v>2692</v>
      </c>
      <c r="B1215" s="21"/>
      <c r="C1215" s="68">
        <v>43608</v>
      </c>
      <c r="D1215" s="62" t="s">
        <v>2689</v>
      </c>
      <c r="E1215" s="63">
        <v>70.472999999999999</v>
      </c>
      <c r="F1215" s="64" t="s">
        <v>2690</v>
      </c>
      <c r="G1215" s="65" t="s">
        <v>2691</v>
      </c>
      <c r="H1215" s="64">
        <v>1180</v>
      </c>
      <c r="I1215" s="66">
        <v>0.5</v>
      </c>
      <c r="J1215" s="66">
        <v>93070</v>
      </c>
      <c r="K1215" s="66">
        <f t="shared" ref="K1215:K1222" si="92">ROUND(J1215/0.35,-1)</f>
        <v>265910</v>
      </c>
      <c r="L1215" s="67"/>
      <c r="M1215" s="67"/>
      <c r="N1215" s="66">
        <f t="shared" ref="N1215:N1222" si="93">I1215+M1215</f>
        <v>0.5</v>
      </c>
      <c r="O1215" s="51"/>
      <c r="P1215" s="68"/>
      <c r="Q1215" s="21"/>
    </row>
    <row r="1216" spans="1:17" x14ac:dyDescent="0.3">
      <c r="A1216" s="63" t="s">
        <v>2643</v>
      </c>
      <c r="C1216" s="68">
        <v>43606</v>
      </c>
      <c r="D1216" s="62" t="s">
        <v>2644</v>
      </c>
      <c r="E1216" s="63" t="s">
        <v>2645</v>
      </c>
      <c r="F1216" s="64" t="s">
        <v>2651</v>
      </c>
      <c r="G1216" s="65" t="s">
        <v>2652</v>
      </c>
      <c r="H1216" s="64">
        <v>1190</v>
      </c>
      <c r="I1216" s="66">
        <v>2.5</v>
      </c>
      <c r="J1216" s="66">
        <v>38860</v>
      </c>
      <c r="K1216" s="66">
        <f t="shared" si="92"/>
        <v>111030</v>
      </c>
      <c r="L1216" s="67"/>
      <c r="M1216" s="67"/>
      <c r="N1216" s="66">
        <f t="shared" si="93"/>
        <v>2.5</v>
      </c>
    </row>
    <row r="1217" spans="1:17" x14ac:dyDescent="0.3">
      <c r="C1217" s="68"/>
      <c r="D1217" s="62" t="s">
        <v>2647</v>
      </c>
      <c r="E1217" s="63" t="s">
        <v>2646</v>
      </c>
      <c r="F1217" s="64" t="s">
        <v>77</v>
      </c>
      <c r="G1217" s="65" t="s">
        <v>77</v>
      </c>
      <c r="H1217" s="64"/>
      <c r="I1217" s="66"/>
      <c r="J1217" s="66"/>
      <c r="K1217" s="66">
        <f t="shared" si="92"/>
        <v>0</v>
      </c>
      <c r="L1217" s="67"/>
      <c r="M1217" s="67"/>
      <c r="N1217" s="66">
        <f t="shared" si="93"/>
        <v>0</v>
      </c>
    </row>
    <row r="1218" spans="1:17" x14ac:dyDescent="0.3">
      <c r="C1218" s="68"/>
      <c r="D1218" s="62" t="s">
        <v>2648</v>
      </c>
      <c r="E1218" s="63" t="s">
        <v>2646</v>
      </c>
      <c r="F1218" s="64" t="s">
        <v>77</v>
      </c>
      <c r="G1218" s="65" t="s">
        <v>77</v>
      </c>
      <c r="H1218" s="64"/>
      <c r="I1218" s="66"/>
      <c r="J1218" s="66"/>
      <c r="K1218" s="66">
        <f t="shared" si="92"/>
        <v>0</v>
      </c>
      <c r="L1218" s="67"/>
      <c r="M1218" s="67"/>
      <c r="N1218" s="66">
        <f t="shared" si="93"/>
        <v>0</v>
      </c>
    </row>
    <row r="1219" spans="1:17" x14ac:dyDescent="0.3">
      <c r="C1219" s="68"/>
      <c r="D1219" s="62" t="s">
        <v>2649</v>
      </c>
      <c r="E1219" s="63" t="s">
        <v>2646</v>
      </c>
      <c r="F1219" s="64" t="s">
        <v>77</v>
      </c>
      <c r="G1219" s="65" t="s">
        <v>77</v>
      </c>
      <c r="H1219" s="64"/>
      <c r="I1219" s="66"/>
      <c r="J1219" s="66"/>
      <c r="K1219" s="66">
        <f t="shared" si="92"/>
        <v>0</v>
      </c>
      <c r="L1219" s="67"/>
      <c r="M1219" s="67"/>
      <c r="N1219" s="66">
        <f t="shared" si="93"/>
        <v>0</v>
      </c>
    </row>
    <row r="1220" spans="1:17" x14ac:dyDescent="0.3">
      <c r="C1220" s="68"/>
      <c r="D1220" s="62" t="s">
        <v>2650</v>
      </c>
      <c r="E1220" s="63" t="s">
        <v>2645</v>
      </c>
      <c r="F1220" s="64" t="s">
        <v>77</v>
      </c>
      <c r="G1220" s="65" t="s">
        <v>77</v>
      </c>
      <c r="H1220" s="64"/>
      <c r="I1220" s="66"/>
      <c r="J1220" s="66"/>
      <c r="K1220" s="66">
        <f t="shared" si="92"/>
        <v>0</v>
      </c>
      <c r="L1220" s="67"/>
      <c r="M1220" s="67"/>
      <c r="N1220" s="66">
        <f t="shared" si="93"/>
        <v>0</v>
      </c>
    </row>
    <row r="1221" spans="1:17" x14ac:dyDescent="0.3">
      <c r="A1221" s="63" t="s">
        <v>2672</v>
      </c>
      <c r="C1221" s="68">
        <v>43608</v>
      </c>
      <c r="D1221" s="62" t="s">
        <v>2673</v>
      </c>
      <c r="E1221" s="63">
        <v>6.8109999999999999</v>
      </c>
      <c r="F1221" s="64" t="s">
        <v>2675</v>
      </c>
      <c r="G1221" s="65" t="s">
        <v>2676</v>
      </c>
      <c r="H1221" s="64">
        <v>1060</v>
      </c>
      <c r="I1221" s="66">
        <v>1</v>
      </c>
      <c r="J1221" s="66">
        <v>35510</v>
      </c>
      <c r="K1221" s="66">
        <f t="shared" si="92"/>
        <v>101460</v>
      </c>
      <c r="L1221" s="67"/>
      <c r="M1221" s="67"/>
      <c r="N1221" s="66">
        <f t="shared" si="93"/>
        <v>1</v>
      </c>
    </row>
    <row r="1222" spans="1:17" x14ac:dyDescent="0.3">
      <c r="C1222" s="68"/>
      <c r="D1222" s="62" t="s">
        <v>2674</v>
      </c>
      <c r="E1222" s="63">
        <v>0.64</v>
      </c>
      <c r="F1222" s="64" t="s">
        <v>77</v>
      </c>
      <c r="G1222" s="65" t="s">
        <v>77</v>
      </c>
      <c r="H1222" s="64">
        <v>2010</v>
      </c>
      <c r="I1222" s="66"/>
      <c r="J1222" s="66"/>
      <c r="K1222" s="66">
        <f t="shared" si="92"/>
        <v>0</v>
      </c>
      <c r="L1222" s="67"/>
      <c r="M1222" s="67"/>
      <c r="N1222" s="66">
        <f t="shared" si="93"/>
        <v>0</v>
      </c>
    </row>
    <row r="1223" spans="1:17" x14ac:dyDescent="0.3">
      <c r="A1223" s="63">
        <v>395</v>
      </c>
      <c r="C1223" s="68">
        <v>43608</v>
      </c>
      <c r="D1223" s="62" t="s">
        <v>2693</v>
      </c>
      <c r="E1223" s="63">
        <v>40</v>
      </c>
      <c r="F1223" s="64" t="s">
        <v>2696</v>
      </c>
      <c r="G1223" s="65" t="s">
        <v>1482</v>
      </c>
      <c r="H1223" s="64">
        <v>1180</v>
      </c>
      <c r="I1223" s="66">
        <v>0.5</v>
      </c>
      <c r="J1223" s="66">
        <v>62900</v>
      </c>
      <c r="K1223" s="66">
        <f t="shared" ref="K1223:K1277" si="94">ROUND(J1223/0.35,-1)</f>
        <v>179710</v>
      </c>
      <c r="L1223" s="67">
        <v>89850</v>
      </c>
      <c r="M1223" s="67">
        <v>359.4</v>
      </c>
      <c r="N1223" s="66">
        <f t="shared" ref="N1223:N1277" si="95">I1223+M1223</f>
        <v>359.9</v>
      </c>
    </row>
    <row r="1224" spans="1:17" x14ac:dyDescent="0.3">
      <c r="A1224" s="63">
        <v>396</v>
      </c>
      <c r="B1224" s="21" t="s">
        <v>403</v>
      </c>
      <c r="C1224" s="68">
        <v>43608</v>
      </c>
      <c r="D1224" s="62" t="s">
        <v>2694</v>
      </c>
      <c r="E1224" s="63">
        <v>2.8658000000000001</v>
      </c>
      <c r="F1224" s="64" t="s">
        <v>2697</v>
      </c>
      <c r="G1224" s="65" t="s">
        <v>2698</v>
      </c>
      <c r="H1224" s="64">
        <v>1180</v>
      </c>
      <c r="I1224" s="66">
        <v>1</v>
      </c>
      <c r="J1224" s="66">
        <v>27120</v>
      </c>
      <c r="K1224" s="66">
        <f t="shared" si="94"/>
        <v>77490</v>
      </c>
      <c r="L1224" s="67">
        <v>65000</v>
      </c>
      <c r="M1224" s="67">
        <v>260</v>
      </c>
      <c r="N1224" s="66">
        <f t="shared" si="95"/>
        <v>261</v>
      </c>
    </row>
    <row r="1225" spans="1:17" s="39" customFormat="1" x14ac:dyDescent="0.3">
      <c r="A1225" s="35"/>
      <c r="B1225" s="36"/>
      <c r="C1225" s="37"/>
      <c r="D1225" s="38" t="s">
        <v>2695</v>
      </c>
      <c r="E1225" s="35">
        <v>2.5991</v>
      </c>
      <c r="F1225" s="39" t="s">
        <v>1195</v>
      </c>
      <c r="G1225" s="40" t="s">
        <v>77</v>
      </c>
      <c r="I1225" s="41"/>
      <c r="J1225" s="41"/>
      <c r="K1225" s="41">
        <f t="shared" si="94"/>
        <v>0</v>
      </c>
      <c r="L1225" s="42"/>
      <c r="M1225" s="42"/>
      <c r="N1225" s="41">
        <f t="shared" si="95"/>
        <v>0</v>
      </c>
      <c r="O1225" s="53"/>
      <c r="P1225" s="37"/>
      <c r="Q1225" s="36"/>
    </row>
    <row r="1226" spans="1:17" x14ac:dyDescent="0.3">
      <c r="C1226" s="68"/>
      <c r="D1226" s="62"/>
      <c r="E1226" s="63"/>
      <c r="F1226" s="64"/>
      <c r="G1226" s="65"/>
      <c r="H1226" s="64"/>
      <c r="I1226" s="66"/>
      <c r="J1226" s="66"/>
      <c r="K1226" s="66"/>
      <c r="L1226" s="67"/>
      <c r="M1226" s="67"/>
      <c r="N1226" s="66">
        <f>SUM(N1215:N1225)</f>
        <v>624.9</v>
      </c>
      <c r="O1226" s="51">
        <v>71817</v>
      </c>
      <c r="P1226" s="68">
        <v>43609</v>
      </c>
    </row>
    <row r="1227" spans="1:17" x14ac:dyDescent="0.3">
      <c r="C1227" s="68"/>
      <c r="D1227" s="62"/>
      <c r="E1227" s="63"/>
      <c r="F1227" s="64"/>
      <c r="G1227" s="65"/>
      <c r="H1227" s="64"/>
      <c r="I1227" s="66"/>
      <c r="J1227" s="66"/>
      <c r="K1227" s="66"/>
      <c r="L1227" s="67"/>
      <c r="M1227" s="67"/>
      <c r="N1227" s="66"/>
    </row>
    <row r="1228" spans="1:17" x14ac:dyDescent="0.3">
      <c r="A1228" s="63">
        <v>397</v>
      </c>
      <c r="C1228" s="68">
        <v>43609</v>
      </c>
      <c r="D1228" s="62" t="s">
        <v>2699</v>
      </c>
      <c r="E1228" s="63" t="s">
        <v>2700</v>
      </c>
      <c r="F1228" s="64" t="s">
        <v>2701</v>
      </c>
      <c r="G1228" s="65" t="s">
        <v>2702</v>
      </c>
      <c r="H1228" s="64">
        <v>3010</v>
      </c>
      <c r="I1228" s="66">
        <v>0.5</v>
      </c>
      <c r="J1228" s="66">
        <v>35290</v>
      </c>
      <c r="K1228" s="66">
        <f t="shared" si="94"/>
        <v>100830</v>
      </c>
      <c r="L1228" s="67">
        <v>94000</v>
      </c>
      <c r="M1228" s="67">
        <v>376</v>
      </c>
      <c r="N1228" s="66">
        <f t="shared" si="95"/>
        <v>376.5</v>
      </c>
    </row>
    <row r="1229" spans="1:17" x14ac:dyDescent="0.3">
      <c r="A1229" s="63">
        <v>399</v>
      </c>
      <c r="C1229" s="48">
        <v>43609</v>
      </c>
      <c r="D1229" s="22" t="s">
        <v>2708</v>
      </c>
      <c r="E1229" s="44" t="s">
        <v>2709</v>
      </c>
      <c r="F1229" s="23" t="s">
        <v>227</v>
      </c>
      <c r="G1229" s="24" t="s">
        <v>2710</v>
      </c>
      <c r="H1229" s="23">
        <v>2030</v>
      </c>
      <c r="I1229" s="25">
        <v>0.5</v>
      </c>
      <c r="J1229" s="46">
        <v>21380</v>
      </c>
      <c r="K1229" s="46">
        <f t="shared" si="94"/>
        <v>61090</v>
      </c>
      <c r="L1229" s="47">
        <v>84500</v>
      </c>
      <c r="M1229" s="47">
        <v>338</v>
      </c>
      <c r="N1229" s="66">
        <f t="shared" si="95"/>
        <v>338.5</v>
      </c>
    </row>
    <row r="1230" spans="1:17" x14ac:dyDescent="0.3">
      <c r="A1230" s="63">
        <v>400</v>
      </c>
      <c r="C1230" s="48">
        <v>43609</v>
      </c>
      <c r="D1230" s="22" t="s">
        <v>2711</v>
      </c>
      <c r="E1230" s="44">
        <v>0.36</v>
      </c>
      <c r="F1230" s="23" t="s">
        <v>2713</v>
      </c>
      <c r="G1230" s="24" t="s">
        <v>2714</v>
      </c>
      <c r="H1230" s="23">
        <v>1030</v>
      </c>
      <c r="I1230" s="25">
        <v>1</v>
      </c>
      <c r="J1230" s="46">
        <v>37060</v>
      </c>
      <c r="K1230" s="46">
        <f t="shared" si="94"/>
        <v>105890</v>
      </c>
      <c r="L1230" s="47">
        <v>160000</v>
      </c>
      <c r="M1230" s="47">
        <v>640</v>
      </c>
      <c r="N1230" s="66">
        <f t="shared" si="95"/>
        <v>641</v>
      </c>
    </row>
    <row r="1231" spans="1:17" x14ac:dyDescent="0.3">
      <c r="D1231" s="22" t="s">
        <v>2712</v>
      </c>
      <c r="E1231" s="44">
        <v>0.33</v>
      </c>
      <c r="F1231" s="23" t="s">
        <v>77</v>
      </c>
      <c r="K1231" s="46">
        <f t="shared" si="94"/>
        <v>0</v>
      </c>
      <c r="N1231" s="66">
        <f t="shared" si="95"/>
        <v>0</v>
      </c>
    </row>
    <row r="1232" spans="1:17" x14ac:dyDescent="0.3">
      <c r="A1232" s="63">
        <v>401</v>
      </c>
      <c r="C1232" s="48">
        <v>43613</v>
      </c>
      <c r="D1232" s="22" t="s">
        <v>2715</v>
      </c>
      <c r="E1232" s="44">
        <v>4.1820000000000004</v>
      </c>
      <c r="F1232" s="23" t="s">
        <v>2716</v>
      </c>
      <c r="G1232" s="24" t="s">
        <v>2717</v>
      </c>
      <c r="H1232" s="23">
        <v>1100</v>
      </c>
      <c r="I1232" s="25">
        <v>0.5</v>
      </c>
      <c r="J1232" s="46">
        <v>58300</v>
      </c>
      <c r="K1232" s="46">
        <f t="shared" si="94"/>
        <v>166570</v>
      </c>
      <c r="L1232" s="47">
        <v>130000</v>
      </c>
      <c r="M1232" s="47">
        <v>520</v>
      </c>
      <c r="N1232" s="66">
        <f t="shared" si="95"/>
        <v>520.5</v>
      </c>
    </row>
    <row r="1233" spans="1:17" x14ac:dyDescent="0.3">
      <c r="A1233" s="63" t="s">
        <v>2718</v>
      </c>
      <c r="C1233" s="48">
        <v>43613</v>
      </c>
      <c r="D1233" s="22" t="s">
        <v>2719</v>
      </c>
      <c r="E1233" s="44">
        <v>148.245</v>
      </c>
      <c r="F1233" s="23" t="s">
        <v>2721</v>
      </c>
      <c r="G1233" s="24" t="s">
        <v>2722</v>
      </c>
      <c r="H1233" s="23">
        <v>1060</v>
      </c>
      <c r="I1233" s="25">
        <v>1</v>
      </c>
      <c r="J1233" s="46">
        <v>163620</v>
      </c>
      <c r="K1233" s="46">
        <f t="shared" si="94"/>
        <v>467490</v>
      </c>
      <c r="N1233" s="66">
        <f t="shared" si="95"/>
        <v>1</v>
      </c>
    </row>
    <row r="1234" spans="1:17" x14ac:dyDescent="0.3">
      <c r="D1234" s="22" t="s">
        <v>2720</v>
      </c>
      <c r="E1234" s="44">
        <v>80.856999999999999</v>
      </c>
      <c r="F1234" s="23" t="s">
        <v>77</v>
      </c>
      <c r="G1234" s="24" t="s">
        <v>77</v>
      </c>
      <c r="K1234" s="46">
        <f t="shared" si="94"/>
        <v>0</v>
      </c>
      <c r="N1234" s="66">
        <f t="shared" si="95"/>
        <v>0</v>
      </c>
    </row>
    <row r="1235" spans="1:17" x14ac:dyDescent="0.3">
      <c r="A1235" s="63">
        <v>402</v>
      </c>
      <c r="C1235" s="48">
        <v>43613</v>
      </c>
      <c r="D1235" s="22" t="s">
        <v>2723</v>
      </c>
      <c r="E1235" s="44">
        <v>0.2</v>
      </c>
      <c r="F1235" s="23" t="s">
        <v>2725</v>
      </c>
      <c r="G1235" s="24" t="s">
        <v>2726</v>
      </c>
      <c r="H1235" s="23">
        <v>1050</v>
      </c>
      <c r="I1235" s="25">
        <v>1</v>
      </c>
      <c r="J1235" s="46">
        <v>22290</v>
      </c>
      <c r="K1235" s="46">
        <f t="shared" si="94"/>
        <v>63690</v>
      </c>
      <c r="L1235" s="47">
        <v>125000</v>
      </c>
      <c r="M1235" s="47">
        <v>500</v>
      </c>
      <c r="N1235" s="66">
        <f t="shared" si="95"/>
        <v>501</v>
      </c>
    </row>
    <row r="1236" spans="1:17" x14ac:dyDescent="0.3">
      <c r="D1236" s="22" t="s">
        <v>2724</v>
      </c>
      <c r="E1236" s="44">
        <v>0.2</v>
      </c>
      <c r="F1236" s="23" t="s">
        <v>77</v>
      </c>
      <c r="G1236" s="24" t="s">
        <v>77</v>
      </c>
      <c r="K1236" s="46">
        <f t="shared" si="94"/>
        <v>0</v>
      </c>
      <c r="N1236" s="66">
        <f t="shared" si="95"/>
        <v>0</v>
      </c>
    </row>
    <row r="1237" spans="1:17" x14ac:dyDescent="0.3">
      <c r="A1237" s="63" t="s">
        <v>2727</v>
      </c>
      <c r="C1237" s="48">
        <v>43613</v>
      </c>
      <c r="D1237" s="22" t="s">
        <v>2728</v>
      </c>
      <c r="E1237" s="44">
        <v>0.23880000000000001</v>
      </c>
      <c r="F1237" s="64" t="s">
        <v>2721</v>
      </c>
      <c r="G1237" s="65" t="s">
        <v>2722</v>
      </c>
      <c r="H1237" s="23">
        <v>3010</v>
      </c>
      <c r="I1237" s="25">
        <v>1.5</v>
      </c>
      <c r="J1237" s="46">
        <v>150100</v>
      </c>
      <c r="K1237" s="46">
        <f t="shared" si="94"/>
        <v>428860</v>
      </c>
      <c r="N1237" s="66">
        <f t="shared" si="95"/>
        <v>1.5</v>
      </c>
    </row>
    <row r="1238" spans="1:17" x14ac:dyDescent="0.3">
      <c r="D1238" s="22" t="s">
        <v>2729</v>
      </c>
      <c r="E1238" s="44">
        <v>0.39419999999999999</v>
      </c>
      <c r="F1238" s="23" t="s">
        <v>77</v>
      </c>
      <c r="G1238" s="24" t="s">
        <v>77</v>
      </c>
      <c r="K1238" s="46">
        <f t="shared" si="94"/>
        <v>0</v>
      </c>
      <c r="N1238" s="66">
        <f t="shared" si="95"/>
        <v>0</v>
      </c>
    </row>
    <row r="1239" spans="1:17" s="39" customFormat="1" x14ac:dyDescent="0.3">
      <c r="A1239" s="35"/>
      <c r="B1239" s="36"/>
      <c r="C1239" s="37"/>
      <c r="D1239" s="38" t="s">
        <v>2730</v>
      </c>
      <c r="E1239" s="35">
        <v>0.19470000000000001</v>
      </c>
      <c r="F1239" s="39" t="s">
        <v>77</v>
      </c>
      <c r="G1239" s="40" t="s">
        <v>77</v>
      </c>
      <c r="I1239" s="41"/>
      <c r="J1239" s="41"/>
      <c r="K1239" s="41">
        <f t="shared" si="94"/>
        <v>0</v>
      </c>
      <c r="L1239" s="42"/>
      <c r="M1239" s="42"/>
      <c r="N1239" s="41">
        <f t="shared" si="95"/>
        <v>0</v>
      </c>
      <c r="O1239" s="53"/>
      <c r="P1239" s="37"/>
      <c r="Q1239" s="36"/>
    </row>
    <row r="1240" spans="1:17" x14ac:dyDescent="0.3">
      <c r="K1240" s="46"/>
      <c r="N1240" s="46">
        <f>SUM(N1228:N1239)</f>
        <v>2380</v>
      </c>
      <c r="O1240" s="51">
        <v>71844</v>
      </c>
      <c r="P1240" s="68">
        <v>43613</v>
      </c>
    </row>
    <row r="1241" spans="1:17" x14ac:dyDescent="0.3">
      <c r="K1241" s="46"/>
      <c r="N1241" s="66"/>
    </row>
    <row r="1242" spans="1:17" x14ac:dyDescent="0.3">
      <c r="A1242" s="63">
        <v>398</v>
      </c>
      <c r="B1242" s="21" t="s">
        <v>2707</v>
      </c>
      <c r="C1242" s="68">
        <v>43609</v>
      </c>
      <c r="D1242" s="62" t="s">
        <v>2703</v>
      </c>
      <c r="E1242" s="63">
        <v>0.378</v>
      </c>
      <c r="F1242" s="64" t="s">
        <v>2705</v>
      </c>
      <c r="G1242" s="65" t="s">
        <v>2706</v>
      </c>
      <c r="H1242" s="64">
        <v>1100</v>
      </c>
      <c r="I1242" s="66">
        <v>1</v>
      </c>
      <c r="J1242" s="66">
        <v>33440</v>
      </c>
      <c r="K1242" s="66">
        <f>ROUND(J1242/0.35,-1)</f>
        <v>95540</v>
      </c>
      <c r="L1242" s="67">
        <v>35200</v>
      </c>
      <c r="M1242" s="67">
        <v>141</v>
      </c>
      <c r="N1242" s="66">
        <f>I1242+M1242</f>
        <v>142</v>
      </c>
    </row>
    <row r="1243" spans="1:17" x14ac:dyDescent="0.3">
      <c r="D1243" s="22" t="s">
        <v>2704</v>
      </c>
      <c r="E1243" s="44">
        <v>3.3000000000000002E-2</v>
      </c>
      <c r="F1243" s="23" t="s">
        <v>77</v>
      </c>
      <c r="G1243" s="24" t="s">
        <v>77</v>
      </c>
      <c r="K1243" s="46">
        <f>ROUND(J1243/0.35,-1)</f>
        <v>0</v>
      </c>
      <c r="N1243" s="66">
        <f>I1243+M1243</f>
        <v>0</v>
      </c>
    </row>
    <row r="1244" spans="1:17" x14ac:dyDescent="0.3">
      <c r="A1244" s="63">
        <v>404</v>
      </c>
      <c r="C1244" s="48">
        <v>43609</v>
      </c>
      <c r="D1244" s="22" t="s">
        <v>2731</v>
      </c>
      <c r="E1244" s="44">
        <v>5.718</v>
      </c>
      <c r="F1244" s="23" t="s">
        <v>2732</v>
      </c>
      <c r="G1244" s="24" t="s">
        <v>2733</v>
      </c>
      <c r="H1244" s="23">
        <v>1160</v>
      </c>
      <c r="I1244" s="25">
        <v>0.5</v>
      </c>
      <c r="J1244" s="46">
        <v>8160</v>
      </c>
      <c r="K1244" s="46">
        <f t="shared" si="94"/>
        <v>23310</v>
      </c>
      <c r="L1244" s="47">
        <v>19900</v>
      </c>
      <c r="M1244" s="47">
        <v>79.599999999999994</v>
      </c>
      <c r="N1244" s="66">
        <f t="shared" si="95"/>
        <v>80.099999999999994</v>
      </c>
    </row>
    <row r="1245" spans="1:17" x14ac:dyDescent="0.3">
      <c r="A1245" s="63">
        <v>405</v>
      </c>
      <c r="C1245" s="48">
        <v>43609</v>
      </c>
      <c r="D1245" s="22" t="s">
        <v>762</v>
      </c>
      <c r="E1245" s="44">
        <v>0.45150000000000001</v>
      </c>
      <c r="F1245" s="23" t="s">
        <v>765</v>
      </c>
      <c r="G1245" s="24" t="s">
        <v>2734</v>
      </c>
      <c r="H1245" s="23">
        <v>2040</v>
      </c>
      <c r="I1245" s="25">
        <v>1</v>
      </c>
      <c r="J1245" s="46">
        <v>27930</v>
      </c>
      <c r="K1245" s="46">
        <f t="shared" si="94"/>
        <v>79800</v>
      </c>
      <c r="L1245" s="47">
        <v>90000</v>
      </c>
      <c r="M1245" s="47">
        <v>360.5</v>
      </c>
      <c r="N1245" s="66">
        <f t="shared" si="95"/>
        <v>361.5</v>
      </c>
    </row>
    <row r="1246" spans="1:17" x14ac:dyDescent="0.3">
      <c r="D1246" s="22" t="s">
        <v>763</v>
      </c>
      <c r="E1246" s="44">
        <v>0.1023</v>
      </c>
      <c r="F1246" s="23" t="s">
        <v>77</v>
      </c>
      <c r="G1246" s="24" t="s">
        <v>77</v>
      </c>
      <c r="K1246" s="46">
        <f t="shared" si="94"/>
        <v>0</v>
      </c>
      <c r="N1246" s="66">
        <f t="shared" si="95"/>
        <v>0</v>
      </c>
    </row>
    <row r="1247" spans="1:17" x14ac:dyDescent="0.3">
      <c r="A1247" s="63" t="s">
        <v>2735</v>
      </c>
      <c r="C1247" s="48">
        <v>43614</v>
      </c>
      <c r="D1247" s="22" t="s">
        <v>2736</v>
      </c>
      <c r="E1247" s="44">
        <v>1</v>
      </c>
      <c r="F1247" s="23" t="s">
        <v>2737</v>
      </c>
      <c r="G1247" s="24" t="s">
        <v>2738</v>
      </c>
      <c r="H1247" s="23">
        <v>1100</v>
      </c>
      <c r="I1247" s="25">
        <v>0.5</v>
      </c>
      <c r="J1247" s="46">
        <v>23610</v>
      </c>
      <c r="K1247" s="46">
        <f t="shared" si="94"/>
        <v>67460</v>
      </c>
      <c r="N1247" s="66">
        <f t="shared" si="95"/>
        <v>0.5</v>
      </c>
    </row>
    <row r="1248" spans="1:17" x14ac:dyDescent="0.3">
      <c r="A1248" s="63" t="s">
        <v>2739</v>
      </c>
      <c r="C1248" s="48">
        <v>43614</v>
      </c>
      <c r="D1248" s="22" t="s">
        <v>2740</v>
      </c>
      <c r="E1248" s="44">
        <v>62.015999999999998</v>
      </c>
      <c r="F1248" s="23" t="s">
        <v>2741</v>
      </c>
      <c r="G1248" s="64" t="s">
        <v>2741</v>
      </c>
      <c r="H1248" s="23">
        <v>1120</v>
      </c>
      <c r="I1248" s="25">
        <v>0.5</v>
      </c>
      <c r="J1248" s="46">
        <v>118790</v>
      </c>
      <c r="K1248" s="46">
        <f t="shared" si="94"/>
        <v>339400</v>
      </c>
      <c r="N1248" s="66">
        <f t="shared" si="95"/>
        <v>0.5</v>
      </c>
    </row>
    <row r="1249" spans="1:17" x14ac:dyDescent="0.3">
      <c r="A1249" s="63" t="s">
        <v>2742</v>
      </c>
      <c r="C1249" s="48">
        <v>43249</v>
      </c>
      <c r="D1249" s="22" t="s">
        <v>2743</v>
      </c>
      <c r="E1249" s="44">
        <v>167.542</v>
      </c>
      <c r="F1249" s="23" t="s">
        <v>2748</v>
      </c>
      <c r="G1249" s="24" t="s">
        <v>2749</v>
      </c>
      <c r="H1249" s="23">
        <v>1010</v>
      </c>
      <c r="I1249" s="25">
        <v>2.5</v>
      </c>
      <c r="J1249" s="46">
        <v>658610</v>
      </c>
      <c r="K1249" s="46">
        <f t="shared" si="94"/>
        <v>1881740</v>
      </c>
      <c r="N1249" s="66">
        <f t="shared" si="95"/>
        <v>2.5</v>
      </c>
    </row>
    <row r="1250" spans="1:17" x14ac:dyDescent="0.3">
      <c r="D1250" s="22" t="s">
        <v>2744</v>
      </c>
      <c r="E1250" s="44">
        <v>60</v>
      </c>
      <c r="F1250" s="23" t="s">
        <v>77</v>
      </c>
      <c r="G1250" s="24" t="s">
        <v>77</v>
      </c>
      <c r="K1250" s="46">
        <f t="shared" si="94"/>
        <v>0</v>
      </c>
      <c r="N1250" s="66">
        <f t="shared" si="95"/>
        <v>0</v>
      </c>
    </row>
    <row r="1251" spans="1:17" x14ac:dyDescent="0.3">
      <c r="D1251" s="22" t="s">
        <v>2745</v>
      </c>
      <c r="E1251" s="44">
        <v>2</v>
      </c>
      <c r="F1251" s="23" t="s">
        <v>77</v>
      </c>
      <c r="G1251" s="24" t="s">
        <v>77</v>
      </c>
      <c r="K1251" s="46">
        <f t="shared" si="94"/>
        <v>0</v>
      </c>
      <c r="N1251" s="66">
        <f t="shared" si="95"/>
        <v>0</v>
      </c>
    </row>
    <row r="1252" spans="1:17" x14ac:dyDescent="0.3">
      <c r="D1252" s="22" t="s">
        <v>2746</v>
      </c>
      <c r="E1252" s="44">
        <v>81.05</v>
      </c>
      <c r="F1252" s="23" t="s">
        <v>77</v>
      </c>
      <c r="G1252" s="24" t="s">
        <v>77</v>
      </c>
      <c r="K1252" s="46">
        <f t="shared" si="94"/>
        <v>0</v>
      </c>
      <c r="N1252" s="46">
        <f t="shared" si="95"/>
        <v>0</v>
      </c>
    </row>
    <row r="1253" spans="1:17" s="39" customFormat="1" x14ac:dyDescent="0.3">
      <c r="A1253" s="35"/>
      <c r="B1253" s="36"/>
      <c r="C1253" s="37"/>
      <c r="D1253" s="38" t="s">
        <v>2747</v>
      </c>
      <c r="E1253" s="35">
        <v>28.92</v>
      </c>
      <c r="F1253" s="39" t="s">
        <v>77</v>
      </c>
      <c r="G1253" s="40" t="s">
        <v>77</v>
      </c>
      <c r="I1253" s="41"/>
      <c r="J1253" s="41"/>
      <c r="K1253" s="41">
        <f t="shared" si="94"/>
        <v>0</v>
      </c>
      <c r="L1253" s="42"/>
      <c r="M1253" s="42"/>
      <c r="N1253" s="41">
        <f t="shared" si="95"/>
        <v>0</v>
      </c>
      <c r="O1253" s="53"/>
      <c r="P1253" s="37"/>
      <c r="Q1253" s="36"/>
    </row>
    <row r="1254" spans="1:17" x14ac:dyDescent="0.3">
      <c r="K1254" s="46"/>
      <c r="N1254" s="46">
        <f>SUM(N1242:N1253)</f>
        <v>587.1</v>
      </c>
      <c r="O1254" s="51">
        <v>71864</v>
      </c>
      <c r="P1254" s="68">
        <v>43614</v>
      </c>
    </row>
    <row r="1255" spans="1:17" x14ac:dyDescent="0.3">
      <c r="K1255" s="46"/>
      <c r="N1255" s="46"/>
    </row>
    <row r="1256" spans="1:17" x14ac:dyDescent="0.3">
      <c r="A1256" s="63" t="s">
        <v>2750</v>
      </c>
      <c r="C1256" s="48">
        <v>43614</v>
      </c>
      <c r="D1256" s="22" t="s">
        <v>2751</v>
      </c>
      <c r="E1256" s="44">
        <v>4.4000000000000004</v>
      </c>
      <c r="F1256" s="23" t="s">
        <v>2755</v>
      </c>
      <c r="G1256" s="64" t="s">
        <v>2741</v>
      </c>
      <c r="H1256" s="23">
        <v>1120</v>
      </c>
      <c r="I1256" s="25">
        <v>2</v>
      </c>
      <c r="J1256" s="46">
        <v>233870</v>
      </c>
      <c r="K1256" s="46">
        <f t="shared" si="94"/>
        <v>668200</v>
      </c>
      <c r="N1256" s="66">
        <f t="shared" si="95"/>
        <v>2</v>
      </c>
    </row>
    <row r="1257" spans="1:17" x14ac:dyDescent="0.3">
      <c r="D1257" s="22" t="s">
        <v>2752</v>
      </c>
      <c r="E1257" s="44">
        <v>2.2210000000000001</v>
      </c>
      <c r="F1257" s="23" t="s">
        <v>77</v>
      </c>
      <c r="G1257" s="24" t="s">
        <v>77</v>
      </c>
      <c r="K1257" s="46">
        <f t="shared" si="94"/>
        <v>0</v>
      </c>
      <c r="N1257" s="66">
        <f t="shared" si="95"/>
        <v>0</v>
      </c>
    </row>
    <row r="1258" spans="1:17" x14ac:dyDescent="0.3">
      <c r="D1258" s="22" t="s">
        <v>2753</v>
      </c>
      <c r="E1258" s="44">
        <v>75.293000000000006</v>
      </c>
      <c r="F1258" s="23" t="s">
        <v>77</v>
      </c>
      <c r="G1258" s="24" t="s">
        <v>77</v>
      </c>
      <c r="K1258" s="46">
        <f t="shared" si="94"/>
        <v>0</v>
      </c>
      <c r="N1258" s="66">
        <f t="shared" si="95"/>
        <v>0</v>
      </c>
    </row>
    <row r="1259" spans="1:17" x14ac:dyDescent="0.3">
      <c r="D1259" s="22" t="s">
        <v>2754</v>
      </c>
      <c r="E1259" s="44">
        <v>4.7759999999999998</v>
      </c>
      <c r="F1259" s="23" t="s">
        <v>77</v>
      </c>
      <c r="G1259" s="24" t="s">
        <v>77</v>
      </c>
      <c r="K1259" s="46">
        <f t="shared" si="94"/>
        <v>0</v>
      </c>
      <c r="N1259" s="66">
        <f t="shared" si="95"/>
        <v>0</v>
      </c>
    </row>
    <row r="1260" spans="1:17" x14ac:dyDescent="0.3">
      <c r="A1260" s="63">
        <v>408</v>
      </c>
      <c r="C1260" s="48">
        <v>43614</v>
      </c>
      <c r="D1260" s="22" t="s">
        <v>2756</v>
      </c>
      <c r="E1260" s="44">
        <v>5.8280000000000003</v>
      </c>
      <c r="F1260" s="23" t="s">
        <v>2757</v>
      </c>
      <c r="G1260" s="24" t="s">
        <v>2758</v>
      </c>
      <c r="H1260" s="23">
        <v>1120</v>
      </c>
      <c r="I1260" s="25">
        <v>0.5</v>
      </c>
      <c r="J1260" s="46">
        <v>64240</v>
      </c>
      <c r="K1260" s="46">
        <f t="shared" si="94"/>
        <v>183540</v>
      </c>
      <c r="L1260" s="47">
        <v>319000</v>
      </c>
      <c r="M1260" s="47">
        <v>1276</v>
      </c>
      <c r="N1260" s="66">
        <f t="shared" si="95"/>
        <v>1276.5</v>
      </c>
    </row>
    <row r="1261" spans="1:17" x14ac:dyDescent="0.3">
      <c r="A1261" s="63">
        <v>406</v>
      </c>
      <c r="C1261" s="48">
        <v>43614</v>
      </c>
      <c r="D1261" s="22" t="s">
        <v>2761</v>
      </c>
      <c r="E1261" s="44">
        <v>4.99</v>
      </c>
      <c r="F1261" s="23" t="s">
        <v>2762</v>
      </c>
      <c r="G1261" s="24" t="s">
        <v>2763</v>
      </c>
      <c r="H1261" s="23">
        <v>1220</v>
      </c>
      <c r="I1261" s="25">
        <v>0.5</v>
      </c>
      <c r="J1261" s="46">
        <v>10390</v>
      </c>
      <c r="K1261" s="46">
        <f t="shared" si="94"/>
        <v>29690</v>
      </c>
      <c r="M1261" s="47">
        <v>118.76</v>
      </c>
      <c r="N1261" s="66">
        <f t="shared" si="95"/>
        <v>119.26</v>
      </c>
      <c r="O1261" s="51" t="s">
        <v>2776</v>
      </c>
    </row>
    <row r="1262" spans="1:17" x14ac:dyDescent="0.3">
      <c r="A1262" s="63">
        <v>407</v>
      </c>
      <c r="C1262" s="48">
        <v>43614</v>
      </c>
      <c r="D1262" s="22" t="s">
        <v>2764</v>
      </c>
      <c r="E1262" s="44" t="s">
        <v>2765</v>
      </c>
      <c r="F1262" s="23" t="s">
        <v>1954</v>
      </c>
      <c r="G1262" s="24" t="s">
        <v>2767</v>
      </c>
      <c r="H1262" s="23">
        <v>2050</v>
      </c>
      <c r="I1262" s="25">
        <v>2</v>
      </c>
      <c r="J1262" s="46">
        <v>19130</v>
      </c>
      <c r="K1262" s="46">
        <f t="shared" si="94"/>
        <v>54660</v>
      </c>
      <c r="L1262" s="47">
        <v>40000</v>
      </c>
      <c r="M1262" s="47">
        <v>160</v>
      </c>
      <c r="N1262" s="66">
        <f t="shared" si="95"/>
        <v>162</v>
      </c>
    </row>
    <row r="1263" spans="1:17" x14ac:dyDescent="0.3">
      <c r="D1263" s="22" t="s">
        <v>1948</v>
      </c>
      <c r="E1263" s="44" t="s">
        <v>2766</v>
      </c>
      <c r="F1263" s="23" t="s">
        <v>77</v>
      </c>
      <c r="G1263" s="24" t="s">
        <v>77</v>
      </c>
      <c r="K1263" s="46">
        <f t="shared" si="94"/>
        <v>0</v>
      </c>
      <c r="N1263" s="66">
        <f t="shared" si="95"/>
        <v>0</v>
      </c>
    </row>
    <row r="1264" spans="1:17" x14ac:dyDescent="0.3">
      <c r="D1264" s="22" t="s">
        <v>1949</v>
      </c>
      <c r="E1264" s="44" t="s">
        <v>2766</v>
      </c>
      <c r="F1264" s="23" t="s">
        <v>77</v>
      </c>
      <c r="G1264" s="24" t="s">
        <v>77</v>
      </c>
      <c r="K1264" s="46">
        <f t="shared" si="94"/>
        <v>0</v>
      </c>
      <c r="N1264" s="66">
        <f t="shared" si="95"/>
        <v>0</v>
      </c>
    </row>
    <row r="1265" spans="1:17" x14ac:dyDescent="0.3">
      <c r="D1265" s="22" t="s">
        <v>1950</v>
      </c>
      <c r="E1265" s="44" t="s">
        <v>2765</v>
      </c>
      <c r="F1265" s="23" t="s">
        <v>77</v>
      </c>
      <c r="G1265" s="24" t="s">
        <v>77</v>
      </c>
      <c r="K1265" s="46">
        <f t="shared" si="94"/>
        <v>0</v>
      </c>
      <c r="N1265" s="66">
        <f t="shared" si="95"/>
        <v>0</v>
      </c>
    </row>
    <row r="1266" spans="1:17" x14ac:dyDescent="0.3">
      <c r="A1266" s="63">
        <v>409</v>
      </c>
      <c r="C1266" s="48">
        <v>43614</v>
      </c>
      <c r="D1266" s="22" t="s">
        <v>2768</v>
      </c>
      <c r="E1266" s="44">
        <v>0.42</v>
      </c>
      <c r="F1266" s="23" t="s">
        <v>2769</v>
      </c>
      <c r="G1266" s="24" t="s">
        <v>2770</v>
      </c>
      <c r="H1266" s="23">
        <v>1060</v>
      </c>
      <c r="I1266" s="25">
        <v>0.5</v>
      </c>
      <c r="J1266" s="46">
        <v>8720</v>
      </c>
      <c r="K1266" s="46">
        <f t="shared" si="94"/>
        <v>24910</v>
      </c>
      <c r="L1266" s="47">
        <v>28000</v>
      </c>
      <c r="M1266" s="47">
        <v>112</v>
      </c>
      <c r="N1266" s="66">
        <f t="shared" si="95"/>
        <v>112.5</v>
      </c>
    </row>
    <row r="1267" spans="1:17" x14ac:dyDescent="0.3">
      <c r="A1267" s="63">
        <v>410</v>
      </c>
      <c r="C1267" s="48">
        <v>43614</v>
      </c>
      <c r="D1267" s="22" t="s">
        <v>2771</v>
      </c>
      <c r="E1267" s="44">
        <v>3.4569999999999999</v>
      </c>
      <c r="F1267" s="23" t="s">
        <v>2772</v>
      </c>
      <c r="G1267" s="24" t="s">
        <v>2770</v>
      </c>
      <c r="H1267" s="23">
        <v>1020</v>
      </c>
      <c r="I1267" s="25">
        <v>0.5</v>
      </c>
      <c r="J1267" s="46">
        <v>51050</v>
      </c>
      <c r="K1267" s="46">
        <f t="shared" si="94"/>
        <v>145860</v>
      </c>
      <c r="L1267" s="47">
        <v>205000</v>
      </c>
      <c r="M1267" s="47">
        <v>820</v>
      </c>
      <c r="N1267" s="66">
        <f t="shared" si="95"/>
        <v>820.5</v>
      </c>
    </row>
    <row r="1268" spans="1:17" s="39" customFormat="1" x14ac:dyDescent="0.3">
      <c r="A1268" s="35">
        <v>411</v>
      </c>
      <c r="B1268" s="36"/>
      <c r="C1268" s="37">
        <v>43614</v>
      </c>
      <c r="D1268" s="38" t="s">
        <v>2773</v>
      </c>
      <c r="E1268" s="35">
        <v>0.55510000000000004</v>
      </c>
      <c r="F1268" s="39" t="s">
        <v>2774</v>
      </c>
      <c r="G1268" s="40" t="s">
        <v>2775</v>
      </c>
      <c r="H1268" s="39">
        <v>3010</v>
      </c>
      <c r="I1268" s="41">
        <v>0.5</v>
      </c>
      <c r="J1268" s="41">
        <v>60450</v>
      </c>
      <c r="K1268" s="41">
        <f t="shared" si="94"/>
        <v>172710</v>
      </c>
      <c r="L1268" s="42">
        <v>140000</v>
      </c>
      <c r="M1268" s="42">
        <v>560</v>
      </c>
      <c r="N1268" s="41">
        <f t="shared" si="95"/>
        <v>560.5</v>
      </c>
      <c r="O1268" s="53"/>
      <c r="P1268" s="37"/>
      <c r="Q1268" s="36"/>
    </row>
    <row r="1269" spans="1:17" x14ac:dyDescent="0.3">
      <c r="K1269" s="46"/>
      <c r="N1269" s="46">
        <f>SUM(N1256:N1268)</f>
        <v>3053.26</v>
      </c>
      <c r="O1269" s="51">
        <v>71877</v>
      </c>
      <c r="P1269" s="68">
        <v>43615</v>
      </c>
    </row>
    <row r="1270" spans="1:17" x14ac:dyDescent="0.3">
      <c r="K1270" s="46"/>
      <c r="N1270" s="66"/>
    </row>
    <row r="1271" spans="1:17" x14ac:dyDescent="0.3">
      <c r="A1271" s="63">
        <v>413</v>
      </c>
      <c r="C1271" s="48">
        <v>43614</v>
      </c>
      <c r="D1271" s="22" t="s">
        <v>2777</v>
      </c>
      <c r="E1271" s="44" t="s">
        <v>2778</v>
      </c>
      <c r="F1271" s="23" t="s">
        <v>2779</v>
      </c>
      <c r="G1271" s="24" t="s">
        <v>2780</v>
      </c>
      <c r="H1271" s="23">
        <v>3010</v>
      </c>
      <c r="I1271" s="25">
        <v>0.5</v>
      </c>
      <c r="J1271" s="46">
        <v>34400</v>
      </c>
      <c r="K1271" s="46">
        <f t="shared" si="94"/>
        <v>98290</v>
      </c>
      <c r="L1271" s="47">
        <v>92000</v>
      </c>
      <c r="M1271" s="47">
        <v>368</v>
      </c>
      <c r="N1271" s="66">
        <f t="shared" si="95"/>
        <v>368.5</v>
      </c>
    </row>
    <row r="1272" spans="1:17" x14ac:dyDescent="0.3">
      <c r="A1272" s="63">
        <v>412</v>
      </c>
      <c r="C1272" s="48">
        <v>43615</v>
      </c>
      <c r="D1272" s="22" t="s">
        <v>2781</v>
      </c>
      <c r="E1272" s="44">
        <v>15.221</v>
      </c>
      <c r="F1272" s="23" t="s">
        <v>2782</v>
      </c>
      <c r="G1272" s="24" t="s">
        <v>2783</v>
      </c>
      <c r="H1272" s="23">
        <v>1120</v>
      </c>
      <c r="I1272" s="25">
        <v>0.5</v>
      </c>
      <c r="J1272" s="46">
        <v>33600</v>
      </c>
      <c r="K1272" s="46">
        <f t="shared" si="94"/>
        <v>96000</v>
      </c>
      <c r="L1272" s="47">
        <v>175802.55</v>
      </c>
      <c r="M1272" s="47">
        <v>703.6</v>
      </c>
      <c r="N1272" s="66">
        <f t="shared" si="95"/>
        <v>704.1</v>
      </c>
    </row>
    <row r="1273" spans="1:17" x14ac:dyDescent="0.3">
      <c r="A1273" s="63" t="s">
        <v>2784</v>
      </c>
      <c r="C1273" s="48">
        <v>43615</v>
      </c>
      <c r="D1273" s="22" t="s">
        <v>2785</v>
      </c>
      <c r="E1273" s="44">
        <v>0.27600000000000002</v>
      </c>
      <c r="F1273" s="23" t="s">
        <v>2786</v>
      </c>
      <c r="G1273" s="24" t="s">
        <v>2787</v>
      </c>
      <c r="H1273" s="23">
        <v>1220</v>
      </c>
      <c r="I1273" s="25">
        <v>0.5</v>
      </c>
      <c r="J1273" s="46">
        <v>12920</v>
      </c>
      <c r="K1273" s="46">
        <f t="shared" si="94"/>
        <v>36910</v>
      </c>
      <c r="M1273" s="47">
        <v>0</v>
      </c>
      <c r="N1273" s="66">
        <f t="shared" si="95"/>
        <v>0.5</v>
      </c>
    </row>
    <row r="1274" spans="1:17" x14ac:dyDescent="0.3">
      <c r="A1274" s="63" t="s">
        <v>2788</v>
      </c>
      <c r="C1274" s="48">
        <v>43616</v>
      </c>
      <c r="D1274" s="22" t="s">
        <v>2789</v>
      </c>
      <c r="E1274" s="44">
        <v>0.36630000000000001</v>
      </c>
      <c r="F1274" s="23" t="s">
        <v>2790</v>
      </c>
      <c r="G1274" s="64" t="s">
        <v>2791</v>
      </c>
      <c r="H1274" s="23">
        <v>1150</v>
      </c>
      <c r="I1274" s="25">
        <v>0.5</v>
      </c>
      <c r="J1274" s="46">
        <v>33770</v>
      </c>
      <c r="K1274" s="46">
        <f t="shared" si="94"/>
        <v>96490</v>
      </c>
      <c r="N1274" s="66">
        <f t="shared" si="95"/>
        <v>0.5</v>
      </c>
    </row>
    <row r="1275" spans="1:17" x14ac:dyDescent="0.3">
      <c r="A1275" s="63" t="s">
        <v>2792</v>
      </c>
      <c r="C1275" s="48">
        <v>43616</v>
      </c>
      <c r="D1275" s="22" t="s">
        <v>2793</v>
      </c>
      <c r="E1275" s="44">
        <v>19.846</v>
      </c>
      <c r="F1275" s="23" t="s">
        <v>2806</v>
      </c>
      <c r="G1275" s="64" t="s">
        <v>2804</v>
      </c>
      <c r="H1275" s="23">
        <v>1070</v>
      </c>
      <c r="I1275" s="25">
        <v>4.5</v>
      </c>
      <c r="K1275" s="46">
        <f t="shared" si="94"/>
        <v>0</v>
      </c>
      <c r="N1275" s="66">
        <f t="shared" si="95"/>
        <v>4.5</v>
      </c>
      <c r="O1275" s="51" t="s">
        <v>2807</v>
      </c>
    </row>
    <row r="1276" spans="1:17" x14ac:dyDescent="0.3">
      <c r="D1276" s="22" t="s">
        <v>2794</v>
      </c>
      <c r="E1276" s="44">
        <v>15.917999999999999</v>
      </c>
      <c r="G1276" s="64"/>
      <c r="H1276" s="23">
        <v>1070</v>
      </c>
      <c r="K1276" s="46">
        <f t="shared" si="94"/>
        <v>0</v>
      </c>
      <c r="N1276" s="66">
        <f t="shared" si="95"/>
        <v>0</v>
      </c>
    </row>
    <row r="1277" spans="1:17" x14ac:dyDescent="0.3">
      <c r="D1277" s="22" t="s">
        <v>2795</v>
      </c>
      <c r="E1277" s="44">
        <v>0.77800000000000002</v>
      </c>
      <c r="H1277" s="23">
        <v>1070</v>
      </c>
      <c r="K1277" s="46">
        <f t="shared" si="94"/>
        <v>0</v>
      </c>
      <c r="N1277" s="66">
        <f t="shared" si="95"/>
        <v>0</v>
      </c>
    </row>
    <row r="1278" spans="1:17" x14ac:dyDescent="0.3">
      <c r="D1278" s="22" t="s">
        <v>2796</v>
      </c>
      <c r="E1278" s="44">
        <v>1.3660000000000001</v>
      </c>
      <c r="H1278" s="23">
        <v>1060</v>
      </c>
      <c r="K1278" s="46">
        <f t="shared" ref="K1278:K1291" si="96">ROUND(J1278/0.35,-1)</f>
        <v>0</v>
      </c>
      <c r="N1278" s="66">
        <f t="shared" ref="N1278:N1291" si="97">I1278+M1278</f>
        <v>0</v>
      </c>
    </row>
    <row r="1279" spans="1:17" x14ac:dyDescent="0.3">
      <c r="D1279" s="22" t="s">
        <v>2797</v>
      </c>
      <c r="E1279" s="44">
        <v>0.17219999999999999</v>
      </c>
      <c r="H1279" s="23">
        <v>3010</v>
      </c>
      <c r="K1279" s="46">
        <f t="shared" si="96"/>
        <v>0</v>
      </c>
      <c r="N1279" s="66">
        <f t="shared" si="97"/>
        <v>0</v>
      </c>
    </row>
    <row r="1280" spans="1:17" x14ac:dyDescent="0.3">
      <c r="D1280" s="22" t="s">
        <v>2798</v>
      </c>
      <c r="E1280" s="44">
        <v>0.17219999999999999</v>
      </c>
      <c r="H1280" s="23">
        <v>3010</v>
      </c>
      <c r="K1280" s="46">
        <f t="shared" si="96"/>
        <v>0</v>
      </c>
      <c r="N1280" s="66">
        <f t="shared" si="97"/>
        <v>0</v>
      </c>
    </row>
    <row r="1281" spans="1:17" x14ac:dyDescent="0.3">
      <c r="D1281" s="22" t="s">
        <v>2799</v>
      </c>
      <c r="E1281" s="44">
        <v>0.1653</v>
      </c>
      <c r="H1281" s="23">
        <v>3010</v>
      </c>
      <c r="K1281" s="46">
        <f t="shared" si="96"/>
        <v>0</v>
      </c>
      <c r="N1281" s="66">
        <f t="shared" si="97"/>
        <v>0</v>
      </c>
    </row>
    <row r="1282" spans="1:17" x14ac:dyDescent="0.3">
      <c r="D1282" s="22" t="s">
        <v>2800</v>
      </c>
      <c r="E1282" s="44">
        <v>0.155</v>
      </c>
      <c r="H1282" s="23">
        <v>3010</v>
      </c>
      <c r="K1282" s="46">
        <f t="shared" si="96"/>
        <v>0</v>
      </c>
      <c r="N1282" s="66">
        <f t="shared" si="97"/>
        <v>0</v>
      </c>
    </row>
    <row r="1283" spans="1:17" x14ac:dyDescent="0.3">
      <c r="D1283" s="22" t="s">
        <v>2801</v>
      </c>
      <c r="E1283" s="44">
        <v>0.17910000000000001</v>
      </c>
      <c r="H1283" s="23">
        <v>3010</v>
      </c>
      <c r="K1283" s="46">
        <f t="shared" si="96"/>
        <v>0</v>
      </c>
      <c r="N1283" s="66">
        <f t="shared" si="97"/>
        <v>0</v>
      </c>
    </row>
    <row r="1284" spans="1:17" s="39" customFormat="1" x14ac:dyDescent="0.3">
      <c r="A1284" s="35" t="s">
        <v>2802</v>
      </c>
      <c r="B1284" s="36"/>
      <c r="C1284" s="37">
        <v>43616</v>
      </c>
      <c r="D1284" s="38" t="s">
        <v>2803</v>
      </c>
      <c r="E1284" s="35">
        <v>3.1549999999999998</v>
      </c>
      <c r="F1284" s="39" t="s">
        <v>2804</v>
      </c>
      <c r="G1284" s="40" t="s">
        <v>2805</v>
      </c>
      <c r="H1284" s="39">
        <v>1070</v>
      </c>
      <c r="I1284" s="41">
        <v>0.5</v>
      </c>
      <c r="J1284" s="41">
        <v>40490</v>
      </c>
      <c r="K1284" s="41">
        <f t="shared" si="96"/>
        <v>115690</v>
      </c>
      <c r="L1284" s="42"/>
      <c r="M1284" s="42"/>
      <c r="N1284" s="41">
        <f t="shared" si="97"/>
        <v>0.5</v>
      </c>
      <c r="O1284" s="53" t="s">
        <v>2808</v>
      </c>
      <c r="P1284" s="37"/>
      <c r="Q1284" s="36"/>
    </row>
    <row r="1285" spans="1:17" x14ac:dyDescent="0.3">
      <c r="K1285" s="46"/>
      <c r="N1285" s="46">
        <f>SUM(N1271:N1284)</f>
        <v>1078.5999999999999</v>
      </c>
      <c r="O1285" s="51">
        <v>71890</v>
      </c>
      <c r="P1285" s="68">
        <v>43616</v>
      </c>
    </row>
    <row r="1286" spans="1:17" x14ac:dyDescent="0.3">
      <c r="K1286" s="46"/>
      <c r="N1286" s="46"/>
    </row>
    <row r="1287" spans="1:17" x14ac:dyDescent="0.3">
      <c r="A1287" s="63">
        <v>414</v>
      </c>
      <c r="C1287" s="48">
        <v>43619</v>
      </c>
      <c r="D1287" s="22" t="s">
        <v>2015</v>
      </c>
      <c r="E1287" s="44" t="s">
        <v>2809</v>
      </c>
      <c r="F1287" s="23" t="s">
        <v>2017</v>
      </c>
      <c r="G1287" s="24" t="s">
        <v>2810</v>
      </c>
      <c r="H1287" s="23">
        <v>2040</v>
      </c>
      <c r="I1287" s="25">
        <v>0.5</v>
      </c>
      <c r="J1287" s="46">
        <v>34420</v>
      </c>
      <c r="K1287" s="46">
        <f t="shared" si="96"/>
        <v>98340</v>
      </c>
      <c r="L1287" s="47">
        <v>106000</v>
      </c>
      <c r="M1287" s="47">
        <v>424</v>
      </c>
      <c r="N1287" s="66">
        <f t="shared" si="97"/>
        <v>424.5</v>
      </c>
    </row>
    <row r="1288" spans="1:17" x14ac:dyDescent="0.3">
      <c r="A1288" s="63">
        <v>415</v>
      </c>
      <c r="C1288" s="48">
        <v>43619</v>
      </c>
      <c r="D1288" s="22" t="s">
        <v>2811</v>
      </c>
      <c r="E1288" s="44" t="s">
        <v>2812</v>
      </c>
      <c r="F1288" s="23" t="s">
        <v>2813</v>
      </c>
      <c r="G1288" s="24" t="s">
        <v>2250</v>
      </c>
      <c r="H1288" s="23">
        <v>2050</v>
      </c>
      <c r="I1288" s="25">
        <v>0.5</v>
      </c>
      <c r="J1288" s="46">
        <v>9090</v>
      </c>
      <c r="K1288" s="46">
        <f t="shared" si="96"/>
        <v>25970</v>
      </c>
      <c r="L1288" s="47">
        <v>28000</v>
      </c>
      <c r="M1288" s="47">
        <v>112</v>
      </c>
      <c r="N1288" s="66">
        <f t="shared" si="97"/>
        <v>112.5</v>
      </c>
    </row>
    <row r="1289" spans="1:17" x14ac:dyDescent="0.3">
      <c r="A1289" s="63">
        <v>416</v>
      </c>
      <c r="C1289" s="48">
        <v>43619</v>
      </c>
      <c r="D1289" s="22" t="s">
        <v>2820</v>
      </c>
      <c r="E1289" s="44" t="s">
        <v>2821</v>
      </c>
      <c r="F1289" s="23" t="s">
        <v>2823</v>
      </c>
      <c r="G1289" s="24" t="s">
        <v>2824</v>
      </c>
      <c r="H1289" s="23">
        <v>3010</v>
      </c>
      <c r="I1289" s="25">
        <v>1</v>
      </c>
      <c r="J1289" s="46">
        <f>22460+2520</f>
        <v>24980</v>
      </c>
      <c r="K1289" s="46">
        <f t="shared" si="96"/>
        <v>71370</v>
      </c>
      <c r="L1289" s="47">
        <v>73000</v>
      </c>
      <c r="M1289" s="47">
        <v>292</v>
      </c>
      <c r="N1289" s="66">
        <f t="shared" si="97"/>
        <v>293</v>
      </c>
    </row>
    <row r="1290" spans="1:17" x14ac:dyDescent="0.3">
      <c r="D1290" s="22" t="s">
        <v>2822</v>
      </c>
      <c r="E1290" s="44" t="s">
        <v>2821</v>
      </c>
      <c r="K1290" s="46">
        <f t="shared" si="96"/>
        <v>0</v>
      </c>
      <c r="N1290" s="66">
        <f t="shared" si="97"/>
        <v>0</v>
      </c>
    </row>
    <row r="1291" spans="1:17" s="39" customFormat="1" x14ac:dyDescent="0.3">
      <c r="A1291" s="35" t="s">
        <v>2825</v>
      </c>
      <c r="B1291" s="36"/>
      <c r="C1291" s="37">
        <v>43619</v>
      </c>
      <c r="D1291" s="38" t="s">
        <v>2826</v>
      </c>
      <c r="E1291" s="35" t="s">
        <v>2827</v>
      </c>
      <c r="F1291" s="39" t="s">
        <v>2828</v>
      </c>
      <c r="G1291" s="40" t="s">
        <v>2829</v>
      </c>
      <c r="H1291" s="39">
        <v>3010</v>
      </c>
      <c r="I1291" s="41">
        <v>0.5</v>
      </c>
      <c r="J1291" s="41">
        <v>19820</v>
      </c>
      <c r="K1291" s="41">
        <f t="shared" si="96"/>
        <v>56630</v>
      </c>
      <c r="L1291" s="42"/>
      <c r="M1291" s="42"/>
      <c r="N1291" s="41">
        <f t="shared" si="97"/>
        <v>0.5</v>
      </c>
      <c r="O1291" s="53"/>
      <c r="P1291" s="37"/>
      <c r="Q1291" s="36"/>
    </row>
    <row r="1292" spans="1:17" x14ac:dyDescent="0.3">
      <c r="K1292" s="46"/>
      <c r="N1292" s="46">
        <f>SUM(N1287:N1291)</f>
        <v>830.5</v>
      </c>
      <c r="O1292" s="51">
        <v>71909</v>
      </c>
      <c r="P1292" s="68">
        <v>43619</v>
      </c>
    </row>
    <row r="1293" spans="1:17" x14ac:dyDescent="0.3">
      <c r="K1293" s="46"/>
      <c r="N1293" s="46"/>
    </row>
    <row r="1294" spans="1:17" s="64" customFormat="1" x14ac:dyDescent="0.3">
      <c r="A1294" s="63">
        <v>417</v>
      </c>
      <c r="B1294" s="21"/>
      <c r="C1294" s="68">
        <v>43619</v>
      </c>
      <c r="D1294" s="62" t="s">
        <v>2836</v>
      </c>
      <c r="E1294" s="63">
        <v>7.8289999999999997</v>
      </c>
      <c r="F1294" s="64" t="s">
        <v>2837</v>
      </c>
      <c r="G1294" s="65" t="s">
        <v>2838</v>
      </c>
      <c r="H1294" s="64">
        <v>1180</v>
      </c>
      <c r="I1294" s="66">
        <v>0.5</v>
      </c>
      <c r="J1294" s="66">
        <v>69480</v>
      </c>
      <c r="K1294" s="66">
        <f t="shared" ref="K1294:K1311" si="98">ROUND(J1294/0.35,-1)</f>
        <v>198510</v>
      </c>
      <c r="L1294" s="67">
        <v>275000</v>
      </c>
      <c r="M1294" s="67">
        <v>1100</v>
      </c>
      <c r="N1294" s="66">
        <f t="shared" ref="N1294:N1311" si="99">I1294+M1294</f>
        <v>1100.5</v>
      </c>
      <c r="O1294" s="51" t="s">
        <v>2875</v>
      </c>
      <c r="P1294" s="68"/>
      <c r="Q1294" s="21"/>
    </row>
    <row r="1295" spans="1:17" s="64" customFormat="1" x14ac:dyDescent="0.3">
      <c r="A1295" s="63">
        <v>418</v>
      </c>
      <c r="B1295" s="21"/>
      <c r="C1295" s="68">
        <v>43619</v>
      </c>
      <c r="D1295" s="62" t="s">
        <v>2839</v>
      </c>
      <c r="E1295" s="63" t="s">
        <v>553</v>
      </c>
      <c r="F1295" s="64" t="s">
        <v>2844</v>
      </c>
      <c r="G1295" s="65" t="s">
        <v>2845</v>
      </c>
      <c r="H1295" s="64">
        <v>2050</v>
      </c>
      <c r="I1295" s="66">
        <v>2</v>
      </c>
      <c r="J1295" s="66">
        <v>28340</v>
      </c>
      <c r="K1295" s="66">
        <f t="shared" si="98"/>
        <v>80970</v>
      </c>
      <c r="L1295" s="67">
        <v>75000</v>
      </c>
      <c r="M1295" s="67">
        <v>300</v>
      </c>
      <c r="N1295" s="66">
        <f t="shared" si="99"/>
        <v>302</v>
      </c>
      <c r="O1295" s="51" t="s">
        <v>2875</v>
      </c>
      <c r="P1295" s="68"/>
      <c r="Q1295" s="21"/>
    </row>
    <row r="1296" spans="1:17" s="64" customFormat="1" x14ac:dyDescent="0.3">
      <c r="A1296" s="63"/>
      <c r="B1296" s="21"/>
      <c r="C1296" s="68"/>
      <c r="D1296" s="62" t="s">
        <v>2840</v>
      </c>
      <c r="E1296" s="63" t="s">
        <v>553</v>
      </c>
      <c r="F1296" s="64" t="s">
        <v>77</v>
      </c>
      <c r="G1296" s="65" t="s">
        <v>77</v>
      </c>
      <c r="I1296" s="66"/>
      <c r="J1296" s="66"/>
      <c r="K1296" s="66">
        <f t="shared" si="98"/>
        <v>0</v>
      </c>
      <c r="L1296" s="67"/>
      <c r="M1296" s="67"/>
      <c r="N1296" s="66">
        <f t="shared" si="99"/>
        <v>0</v>
      </c>
      <c r="O1296" s="51"/>
      <c r="P1296" s="68"/>
      <c r="Q1296" s="21"/>
    </row>
    <row r="1297" spans="1:17" s="64" customFormat="1" x14ac:dyDescent="0.3">
      <c r="A1297" s="63"/>
      <c r="B1297" s="21"/>
      <c r="C1297" s="68"/>
      <c r="D1297" s="62" t="s">
        <v>2841</v>
      </c>
      <c r="E1297" s="63" t="s">
        <v>553</v>
      </c>
      <c r="F1297" s="64" t="s">
        <v>77</v>
      </c>
      <c r="G1297" s="65" t="s">
        <v>77</v>
      </c>
      <c r="I1297" s="66"/>
      <c r="J1297" s="66"/>
      <c r="K1297" s="66">
        <f t="shared" si="98"/>
        <v>0</v>
      </c>
      <c r="L1297" s="67"/>
      <c r="M1297" s="67"/>
      <c r="N1297" s="66">
        <f t="shared" si="99"/>
        <v>0</v>
      </c>
      <c r="O1297" s="51"/>
      <c r="P1297" s="68"/>
      <c r="Q1297" s="21"/>
    </row>
    <row r="1298" spans="1:17" s="64" customFormat="1" x14ac:dyDescent="0.3">
      <c r="A1298" s="63"/>
      <c r="B1298" s="21"/>
      <c r="C1298" s="68"/>
      <c r="D1298" s="62" t="s">
        <v>2842</v>
      </c>
      <c r="E1298" s="63" t="s">
        <v>2843</v>
      </c>
      <c r="F1298" s="64" t="s">
        <v>77</v>
      </c>
      <c r="G1298" s="65" t="s">
        <v>77</v>
      </c>
      <c r="I1298" s="66"/>
      <c r="J1298" s="66"/>
      <c r="K1298" s="66">
        <f t="shared" si="98"/>
        <v>0</v>
      </c>
      <c r="L1298" s="67"/>
      <c r="M1298" s="67"/>
      <c r="N1298" s="66">
        <f t="shared" si="99"/>
        <v>0</v>
      </c>
      <c r="O1298" s="51"/>
      <c r="P1298" s="68"/>
      <c r="Q1298" s="21"/>
    </row>
    <row r="1299" spans="1:17" s="64" customFormat="1" x14ac:dyDescent="0.3">
      <c r="A1299" s="63">
        <v>419</v>
      </c>
      <c r="B1299" s="21"/>
      <c r="C1299" s="68">
        <v>43619</v>
      </c>
      <c r="D1299" s="62" t="s">
        <v>2846</v>
      </c>
      <c r="E1299" s="63">
        <v>0.64</v>
      </c>
      <c r="F1299" s="64" t="s">
        <v>2849</v>
      </c>
      <c r="G1299" s="65" t="s">
        <v>2850</v>
      </c>
      <c r="H1299" s="64">
        <v>1090</v>
      </c>
      <c r="I1299" s="66">
        <v>1.5</v>
      </c>
      <c r="J1299" s="66">
        <v>62790</v>
      </c>
      <c r="K1299" s="66">
        <f t="shared" si="98"/>
        <v>179400</v>
      </c>
      <c r="L1299" s="67">
        <v>120000</v>
      </c>
      <c r="M1299" s="67">
        <v>480</v>
      </c>
      <c r="N1299" s="66">
        <f t="shared" si="99"/>
        <v>481.5</v>
      </c>
      <c r="O1299" s="51" t="s">
        <v>2875</v>
      </c>
      <c r="P1299" s="68"/>
      <c r="Q1299" s="21"/>
    </row>
    <row r="1300" spans="1:17" s="64" customFormat="1" x14ac:dyDescent="0.3">
      <c r="A1300" s="63"/>
      <c r="B1300" s="21"/>
      <c r="C1300" s="68"/>
      <c r="D1300" s="62" t="s">
        <v>2847</v>
      </c>
      <c r="E1300" s="63">
        <v>0.82</v>
      </c>
      <c r="F1300" s="64" t="s">
        <v>77</v>
      </c>
      <c r="G1300" s="65" t="s">
        <v>77</v>
      </c>
      <c r="I1300" s="66"/>
      <c r="J1300" s="66"/>
      <c r="K1300" s="66">
        <f t="shared" si="98"/>
        <v>0</v>
      </c>
      <c r="L1300" s="67"/>
      <c r="M1300" s="67"/>
      <c r="N1300" s="66">
        <f t="shared" si="99"/>
        <v>0</v>
      </c>
      <c r="O1300" s="51"/>
      <c r="P1300" s="68"/>
      <c r="Q1300" s="21"/>
    </row>
    <row r="1301" spans="1:17" s="64" customFormat="1" x14ac:dyDescent="0.3">
      <c r="A1301" s="63"/>
      <c r="B1301" s="21"/>
      <c r="C1301" s="68"/>
      <c r="D1301" s="62" t="s">
        <v>2848</v>
      </c>
      <c r="E1301" s="63">
        <v>0.49540000000000001</v>
      </c>
      <c r="F1301" s="64" t="s">
        <v>77</v>
      </c>
      <c r="G1301" s="65" t="s">
        <v>77</v>
      </c>
      <c r="I1301" s="66"/>
      <c r="J1301" s="66"/>
      <c r="K1301" s="66">
        <f t="shared" si="98"/>
        <v>0</v>
      </c>
      <c r="L1301" s="67"/>
      <c r="M1301" s="67"/>
      <c r="N1301" s="66">
        <f t="shared" si="99"/>
        <v>0</v>
      </c>
      <c r="O1301" s="51"/>
      <c r="P1301" s="68"/>
      <c r="Q1301" s="21"/>
    </row>
    <row r="1302" spans="1:17" s="64" customFormat="1" x14ac:dyDescent="0.3">
      <c r="A1302" s="63">
        <v>420</v>
      </c>
      <c r="B1302" s="21"/>
      <c r="C1302" s="68">
        <v>43619</v>
      </c>
      <c r="D1302" s="62" t="s">
        <v>2851</v>
      </c>
      <c r="E1302" s="63">
        <v>0.2</v>
      </c>
      <c r="F1302" s="64" t="s">
        <v>2855</v>
      </c>
      <c r="G1302" s="65" t="s">
        <v>2856</v>
      </c>
      <c r="H1302" s="64">
        <v>1050</v>
      </c>
      <c r="I1302" s="66">
        <v>2</v>
      </c>
      <c r="J1302" s="66">
        <v>36000</v>
      </c>
      <c r="K1302" s="66">
        <f t="shared" si="98"/>
        <v>102860</v>
      </c>
      <c r="L1302" s="67">
        <v>160000</v>
      </c>
      <c r="M1302" s="67">
        <v>640</v>
      </c>
      <c r="N1302" s="66">
        <f t="shared" si="99"/>
        <v>642</v>
      </c>
      <c r="O1302" s="51" t="s">
        <v>2875</v>
      </c>
      <c r="P1302" s="68"/>
      <c r="Q1302" s="21"/>
    </row>
    <row r="1303" spans="1:17" s="64" customFormat="1" x14ac:dyDescent="0.3">
      <c r="A1303" s="63"/>
      <c r="B1303" s="21"/>
      <c r="C1303" s="68"/>
      <c r="D1303" s="62" t="s">
        <v>2852</v>
      </c>
      <c r="E1303" s="63">
        <v>0.2</v>
      </c>
      <c r="F1303" s="64" t="s">
        <v>77</v>
      </c>
      <c r="G1303" s="65" t="s">
        <v>77</v>
      </c>
      <c r="I1303" s="66"/>
      <c r="J1303" s="66"/>
      <c r="K1303" s="66">
        <f t="shared" si="98"/>
        <v>0</v>
      </c>
      <c r="L1303" s="67"/>
      <c r="M1303" s="67"/>
      <c r="N1303" s="66">
        <f t="shared" si="99"/>
        <v>0</v>
      </c>
      <c r="O1303" s="51"/>
      <c r="P1303" s="68"/>
      <c r="Q1303" s="21"/>
    </row>
    <row r="1304" spans="1:17" s="64" customFormat="1" x14ac:dyDescent="0.3">
      <c r="A1304" s="63"/>
      <c r="B1304" s="21"/>
      <c r="C1304" s="68"/>
      <c r="D1304" s="62" t="s">
        <v>2853</v>
      </c>
      <c r="E1304" s="63">
        <v>3.0300000000000001E-2</v>
      </c>
      <c r="F1304" s="64" t="s">
        <v>77</v>
      </c>
      <c r="G1304" s="65" t="s">
        <v>77</v>
      </c>
      <c r="I1304" s="66"/>
      <c r="J1304" s="66"/>
      <c r="K1304" s="66">
        <f t="shared" si="98"/>
        <v>0</v>
      </c>
      <c r="L1304" s="67"/>
      <c r="M1304" s="67"/>
      <c r="N1304" s="66">
        <f t="shared" si="99"/>
        <v>0</v>
      </c>
      <c r="O1304" s="51"/>
      <c r="P1304" s="68"/>
      <c r="Q1304" s="21"/>
    </row>
    <row r="1305" spans="1:17" s="64" customFormat="1" x14ac:dyDescent="0.3">
      <c r="A1305" s="63"/>
      <c r="B1305" s="21"/>
      <c r="C1305" s="68"/>
      <c r="D1305" s="62" t="s">
        <v>2854</v>
      </c>
      <c r="E1305" s="63">
        <v>9.1999999999999998E-2</v>
      </c>
      <c r="F1305" s="64" t="s">
        <v>77</v>
      </c>
      <c r="G1305" s="65" t="s">
        <v>77</v>
      </c>
      <c r="I1305" s="66"/>
      <c r="J1305" s="66"/>
      <c r="K1305" s="66">
        <f t="shared" si="98"/>
        <v>0</v>
      </c>
      <c r="L1305" s="67"/>
      <c r="M1305" s="67"/>
      <c r="N1305" s="66">
        <f t="shared" si="99"/>
        <v>0</v>
      </c>
      <c r="O1305" s="51"/>
      <c r="P1305" s="68"/>
      <c r="Q1305" s="21"/>
    </row>
    <row r="1306" spans="1:17" s="64" customFormat="1" x14ac:dyDescent="0.3">
      <c r="A1306" s="63">
        <v>421</v>
      </c>
      <c r="B1306" s="21"/>
      <c r="C1306" s="68">
        <v>43619</v>
      </c>
      <c r="D1306" s="62" t="s">
        <v>2857</v>
      </c>
      <c r="E1306" s="63">
        <v>0.46500000000000002</v>
      </c>
      <c r="F1306" s="64" t="s">
        <v>2859</v>
      </c>
      <c r="G1306" s="65" t="s">
        <v>2856</v>
      </c>
      <c r="H1306" s="64">
        <v>1050</v>
      </c>
      <c r="I1306" s="66">
        <v>1</v>
      </c>
      <c r="J1306" s="66">
        <v>25500</v>
      </c>
      <c r="K1306" s="66">
        <f t="shared" si="98"/>
        <v>72860</v>
      </c>
      <c r="L1306" s="67">
        <v>150000</v>
      </c>
      <c r="M1306" s="67">
        <v>600</v>
      </c>
      <c r="N1306" s="66">
        <f t="shared" si="99"/>
        <v>601</v>
      </c>
      <c r="O1306" s="51" t="s">
        <v>2875</v>
      </c>
      <c r="P1306" s="68"/>
      <c r="Q1306" s="21"/>
    </row>
    <row r="1307" spans="1:17" s="64" customFormat="1" x14ac:dyDescent="0.3">
      <c r="A1307" s="63"/>
      <c r="B1307" s="21"/>
      <c r="C1307" s="68"/>
      <c r="D1307" s="62" t="s">
        <v>2858</v>
      </c>
      <c r="E1307" s="63">
        <v>5.1999999999999998E-2</v>
      </c>
      <c r="F1307" s="64" t="s">
        <v>77</v>
      </c>
      <c r="G1307" s="65" t="s">
        <v>77</v>
      </c>
      <c r="I1307" s="66"/>
      <c r="J1307" s="66"/>
      <c r="K1307" s="66">
        <f t="shared" si="98"/>
        <v>0</v>
      </c>
      <c r="L1307" s="67"/>
      <c r="M1307" s="67"/>
      <c r="N1307" s="66">
        <f t="shared" si="99"/>
        <v>0</v>
      </c>
      <c r="O1307" s="51"/>
      <c r="P1307" s="68"/>
      <c r="Q1307" s="21"/>
    </row>
    <row r="1308" spans="1:17" s="64" customFormat="1" x14ac:dyDescent="0.3">
      <c r="A1308" s="63">
        <v>423</v>
      </c>
      <c r="B1308" s="21"/>
      <c r="C1308" s="68">
        <v>43619</v>
      </c>
      <c r="D1308" s="62" t="s">
        <v>2860</v>
      </c>
      <c r="E1308" s="63">
        <v>14.677</v>
      </c>
      <c r="F1308" s="64" t="s">
        <v>2861</v>
      </c>
      <c r="G1308" s="65" t="s">
        <v>2862</v>
      </c>
      <c r="H1308" s="64">
        <v>1010</v>
      </c>
      <c r="I1308" s="66">
        <v>0.5</v>
      </c>
      <c r="J1308" s="66">
        <v>24250</v>
      </c>
      <c r="K1308" s="66">
        <f t="shared" si="98"/>
        <v>69290</v>
      </c>
      <c r="L1308" s="67">
        <v>80723.5</v>
      </c>
      <c r="M1308" s="67">
        <v>322.89</v>
      </c>
      <c r="N1308" s="66">
        <f t="shared" si="99"/>
        <v>323.39</v>
      </c>
      <c r="O1308" s="51" t="s">
        <v>2875</v>
      </c>
      <c r="P1308" s="68"/>
      <c r="Q1308" s="21"/>
    </row>
    <row r="1309" spans="1:17" s="64" customFormat="1" x14ac:dyDescent="0.3">
      <c r="A1309" s="63" t="s">
        <v>2814</v>
      </c>
      <c r="B1309" s="21"/>
      <c r="C1309" s="68">
        <v>43619</v>
      </c>
      <c r="D1309" s="62" t="s">
        <v>2815</v>
      </c>
      <c r="E1309" s="63">
        <v>100</v>
      </c>
      <c r="F1309" s="64" t="s">
        <v>2818</v>
      </c>
      <c r="G1309" s="64" t="s">
        <v>2819</v>
      </c>
      <c r="H1309" s="64">
        <v>1180</v>
      </c>
      <c r="I1309" s="66">
        <v>1.5</v>
      </c>
      <c r="J1309" s="66">
        <v>326460</v>
      </c>
      <c r="K1309" s="66">
        <f t="shared" si="98"/>
        <v>932740</v>
      </c>
      <c r="L1309" s="67"/>
      <c r="M1309" s="67"/>
      <c r="N1309" s="66">
        <f t="shared" si="99"/>
        <v>1.5</v>
      </c>
      <c r="O1309" s="51"/>
      <c r="P1309" s="68"/>
      <c r="Q1309" s="21"/>
    </row>
    <row r="1310" spans="1:17" s="64" customFormat="1" x14ac:dyDescent="0.3">
      <c r="A1310" s="63"/>
      <c r="B1310" s="21"/>
      <c r="C1310" s="68"/>
      <c r="D1310" s="62" t="s">
        <v>2816</v>
      </c>
      <c r="E1310" s="63">
        <v>145.49299999999999</v>
      </c>
      <c r="F1310" s="64" t="s">
        <v>77</v>
      </c>
      <c r="G1310" s="65" t="s">
        <v>77</v>
      </c>
      <c r="I1310" s="66"/>
      <c r="J1310" s="66"/>
      <c r="K1310" s="66">
        <f t="shared" si="98"/>
        <v>0</v>
      </c>
      <c r="L1310" s="67"/>
      <c r="M1310" s="67"/>
      <c r="N1310" s="66">
        <f t="shared" si="99"/>
        <v>0</v>
      </c>
      <c r="O1310" s="51"/>
      <c r="P1310" s="68"/>
      <c r="Q1310" s="21"/>
    </row>
    <row r="1311" spans="1:17" s="39" customFormat="1" x14ac:dyDescent="0.3">
      <c r="A1311" s="35"/>
      <c r="B1311" s="36"/>
      <c r="C1311" s="37"/>
      <c r="D1311" s="38" t="s">
        <v>2817</v>
      </c>
      <c r="E1311" s="35">
        <v>11.868</v>
      </c>
      <c r="F1311" s="39" t="s">
        <v>77</v>
      </c>
      <c r="G1311" s="40" t="s">
        <v>77</v>
      </c>
      <c r="I1311" s="41"/>
      <c r="J1311" s="41"/>
      <c r="K1311" s="41">
        <f t="shared" si="98"/>
        <v>0</v>
      </c>
      <c r="L1311" s="42"/>
      <c r="M1311" s="42"/>
      <c r="N1311" s="41">
        <f t="shared" si="99"/>
        <v>0</v>
      </c>
      <c r="O1311" s="53"/>
      <c r="P1311" s="37"/>
      <c r="Q1311" s="36"/>
    </row>
    <row r="1312" spans="1:17" s="64" customFormat="1" x14ac:dyDescent="0.3">
      <c r="A1312" s="63"/>
      <c r="B1312" s="21"/>
      <c r="C1312" s="68"/>
      <c r="D1312" s="62"/>
      <c r="E1312" s="63"/>
      <c r="G1312" s="65"/>
      <c r="I1312" s="66"/>
      <c r="J1312" s="66"/>
      <c r="K1312" s="66"/>
      <c r="L1312" s="67"/>
      <c r="M1312" s="67"/>
      <c r="N1312" s="66">
        <f>SUM(N1294:N1311)</f>
        <v>3451.89</v>
      </c>
      <c r="O1312" s="51">
        <v>71923</v>
      </c>
      <c r="P1312" s="68">
        <v>43620</v>
      </c>
      <c r="Q1312" s="21"/>
    </row>
    <row r="1313" spans="1:17" x14ac:dyDescent="0.3">
      <c r="K1313" s="46"/>
      <c r="N1313" s="46"/>
    </row>
    <row r="1314" spans="1:17" x14ac:dyDescent="0.3">
      <c r="A1314" s="63" t="s">
        <v>2835</v>
      </c>
      <c r="C1314" s="48">
        <v>43619</v>
      </c>
      <c r="D1314" s="22" t="s">
        <v>2830</v>
      </c>
      <c r="E1314" s="44" t="s">
        <v>2831</v>
      </c>
      <c r="F1314" s="23" t="s">
        <v>2833</v>
      </c>
      <c r="G1314" s="24" t="s">
        <v>2834</v>
      </c>
      <c r="H1314" s="23">
        <v>2050</v>
      </c>
      <c r="I1314" s="25">
        <v>1</v>
      </c>
      <c r="J1314" s="46">
        <f>24980+3270</f>
        <v>28250</v>
      </c>
      <c r="K1314" s="46">
        <f t="shared" ref="K1314:K1320" si="100">ROUND(J1314/0.35,-1)</f>
        <v>80710</v>
      </c>
      <c r="N1314" s="66">
        <f t="shared" ref="N1314:N1320" si="101">I1314+M1314</f>
        <v>1</v>
      </c>
    </row>
    <row r="1315" spans="1:17" x14ac:dyDescent="0.3">
      <c r="D1315" s="22" t="s">
        <v>2832</v>
      </c>
      <c r="E1315" s="44" t="s">
        <v>2831</v>
      </c>
      <c r="F1315" s="23" t="s">
        <v>77</v>
      </c>
      <c r="G1315" s="24" t="s">
        <v>77</v>
      </c>
      <c r="K1315" s="46">
        <f t="shared" si="100"/>
        <v>0</v>
      </c>
      <c r="N1315" s="66">
        <f t="shared" si="101"/>
        <v>0</v>
      </c>
    </row>
    <row r="1316" spans="1:17" x14ac:dyDescent="0.3">
      <c r="A1316" s="63" t="s">
        <v>2863</v>
      </c>
      <c r="C1316" s="48">
        <v>43620</v>
      </c>
      <c r="D1316" s="22" t="s">
        <v>2212</v>
      </c>
      <c r="E1316" s="44">
        <v>2.44</v>
      </c>
      <c r="F1316" s="23" t="s">
        <v>2213</v>
      </c>
      <c r="G1316" s="24" t="s">
        <v>2864</v>
      </c>
      <c r="H1316" s="23">
        <v>1090</v>
      </c>
      <c r="I1316" s="25">
        <v>0.5</v>
      </c>
      <c r="J1316" s="46">
        <v>47960</v>
      </c>
      <c r="K1316" s="46">
        <f t="shared" si="100"/>
        <v>137030</v>
      </c>
      <c r="N1316" s="66">
        <f t="shared" si="101"/>
        <v>0.5</v>
      </c>
    </row>
    <row r="1317" spans="1:17" x14ac:dyDescent="0.3">
      <c r="A1317" s="63">
        <v>424</v>
      </c>
      <c r="C1317" s="48">
        <v>43620</v>
      </c>
      <c r="D1317" s="22" t="s">
        <v>2865</v>
      </c>
      <c r="E1317" s="44">
        <v>0.70499999999999996</v>
      </c>
      <c r="F1317" s="23" t="s">
        <v>2866</v>
      </c>
      <c r="G1317" s="24" t="s">
        <v>2867</v>
      </c>
      <c r="H1317" s="23">
        <v>1110</v>
      </c>
      <c r="I1317" s="25">
        <v>1.5</v>
      </c>
      <c r="J1317" s="46">
        <v>50350</v>
      </c>
      <c r="K1317" s="46">
        <f t="shared" si="100"/>
        <v>143860</v>
      </c>
      <c r="L1317" s="47">
        <v>222500</v>
      </c>
      <c r="M1317" s="47">
        <v>890</v>
      </c>
      <c r="N1317" s="66">
        <f t="shared" si="101"/>
        <v>891.5</v>
      </c>
    </row>
    <row r="1318" spans="1:17" x14ac:dyDescent="0.3">
      <c r="D1318" s="22" t="s">
        <v>2868</v>
      </c>
      <c r="E1318" s="44">
        <v>0.28389999999999999</v>
      </c>
      <c r="F1318" s="23" t="s">
        <v>1195</v>
      </c>
      <c r="G1318" s="24" t="s">
        <v>1195</v>
      </c>
      <c r="K1318" s="46">
        <f t="shared" si="100"/>
        <v>0</v>
      </c>
      <c r="N1318" s="66">
        <f t="shared" si="101"/>
        <v>0</v>
      </c>
    </row>
    <row r="1319" spans="1:17" x14ac:dyDescent="0.3">
      <c r="D1319" s="22" t="s">
        <v>2869</v>
      </c>
      <c r="E1319" s="44">
        <v>17.399999999999999</v>
      </c>
      <c r="F1319" s="23" t="s">
        <v>1195</v>
      </c>
      <c r="G1319" s="24" t="s">
        <v>77</v>
      </c>
      <c r="K1319" s="46">
        <f t="shared" si="100"/>
        <v>0</v>
      </c>
      <c r="N1319" s="66">
        <f t="shared" si="101"/>
        <v>0</v>
      </c>
    </row>
    <row r="1320" spans="1:17" s="39" customFormat="1" x14ac:dyDescent="0.3">
      <c r="A1320" s="35">
        <v>425</v>
      </c>
      <c r="B1320" s="36"/>
      <c r="C1320" s="37">
        <v>43621</v>
      </c>
      <c r="D1320" s="38" t="s">
        <v>2870</v>
      </c>
      <c r="E1320" s="35">
        <v>0.35299999999999998</v>
      </c>
      <c r="F1320" s="39" t="s">
        <v>2871</v>
      </c>
      <c r="G1320" s="40" t="s">
        <v>2872</v>
      </c>
      <c r="H1320" s="39">
        <v>1150</v>
      </c>
      <c r="I1320" s="41">
        <v>0.5</v>
      </c>
      <c r="J1320" s="41">
        <v>14080</v>
      </c>
      <c r="K1320" s="41">
        <f t="shared" si="100"/>
        <v>40230</v>
      </c>
      <c r="L1320" s="42">
        <v>67500</v>
      </c>
      <c r="M1320" s="42">
        <v>270</v>
      </c>
      <c r="N1320" s="41">
        <f t="shared" si="101"/>
        <v>270.5</v>
      </c>
      <c r="O1320" s="53"/>
      <c r="P1320" s="37"/>
      <c r="Q1320" s="36"/>
    </row>
    <row r="1321" spans="1:17" x14ac:dyDescent="0.3">
      <c r="K1321" s="46"/>
      <c r="N1321" s="46">
        <f>SUM(N1314:N1320)</f>
        <v>1163.5</v>
      </c>
      <c r="O1321" s="51">
        <v>71944</v>
      </c>
      <c r="P1321" s="68">
        <v>43621</v>
      </c>
    </row>
    <row r="1322" spans="1:17" x14ac:dyDescent="0.3">
      <c r="K1322" s="46"/>
      <c r="N1322" s="46"/>
    </row>
    <row r="1323" spans="1:17" s="64" customFormat="1" ht="12" customHeight="1" x14ac:dyDescent="0.3">
      <c r="A1323" s="63">
        <v>427</v>
      </c>
      <c r="B1323" s="21"/>
      <c r="C1323" s="68">
        <v>43621</v>
      </c>
      <c r="D1323" s="62" t="s">
        <v>2889</v>
      </c>
      <c r="E1323" s="63" t="s">
        <v>2890</v>
      </c>
      <c r="F1323" s="64" t="s">
        <v>2891</v>
      </c>
      <c r="G1323" s="65" t="s">
        <v>2892</v>
      </c>
      <c r="H1323" s="64">
        <v>1190</v>
      </c>
      <c r="I1323" s="66">
        <v>0.5</v>
      </c>
      <c r="J1323" s="66">
        <v>7370</v>
      </c>
      <c r="K1323" s="66">
        <f>ROUND(J1323/0.35,-1)</f>
        <v>21060</v>
      </c>
      <c r="L1323" s="67">
        <v>36500</v>
      </c>
      <c r="M1323" s="67">
        <v>146</v>
      </c>
      <c r="N1323" s="66">
        <f>I1323+M1323</f>
        <v>146.5</v>
      </c>
      <c r="O1323" s="51"/>
      <c r="P1323" s="68"/>
      <c r="Q1323" s="21"/>
    </row>
    <row r="1324" spans="1:17" s="64" customFormat="1" x14ac:dyDescent="0.3">
      <c r="A1324" s="63" t="s">
        <v>2873</v>
      </c>
      <c r="C1324" s="78">
        <v>43621</v>
      </c>
      <c r="D1324" s="64" t="s">
        <v>2886</v>
      </c>
      <c r="E1324" s="34">
        <v>9.673</v>
      </c>
      <c r="F1324" s="64" t="s">
        <v>2887</v>
      </c>
      <c r="G1324" s="64" t="s">
        <v>2888</v>
      </c>
      <c r="H1324" s="64">
        <v>1140</v>
      </c>
      <c r="I1324" s="66">
        <v>0.5</v>
      </c>
      <c r="J1324" s="66">
        <v>9810</v>
      </c>
      <c r="K1324" s="66">
        <f>ROUND(J1324/0.35,-1)</f>
        <v>28030</v>
      </c>
      <c r="L1324" s="67"/>
      <c r="M1324" s="67"/>
      <c r="N1324" s="66">
        <f>I1324+M1324</f>
        <v>0.5</v>
      </c>
      <c r="O1324" s="51"/>
      <c r="P1324" s="68"/>
      <c r="Q1324" s="21"/>
    </row>
    <row r="1325" spans="1:17" s="64" customFormat="1" x14ac:dyDescent="0.3">
      <c r="A1325" s="63" t="s">
        <v>2874</v>
      </c>
      <c r="B1325" s="21"/>
      <c r="C1325" s="68">
        <v>43254</v>
      </c>
      <c r="D1325" s="62" t="s">
        <v>2886</v>
      </c>
      <c r="E1325" s="63">
        <v>9.673</v>
      </c>
      <c r="F1325" s="64" t="s">
        <v>2887</v>
      </c>
      <c r="G1325" s="64" t="s">
        <v>2888</v>
      </c>
      <c r="H1325" s="64">
        <v>1140</v>
      </c>
      <c r="I1325" s="66">
        <v>0.5</v>
      </c>
      <c r="J1325" s="66">
        <v>9810</v>
      </c>
      <c r="K1325" s="66">
        <f>ROUND(J1325/0.35,-1)</f>
        <v>28030</v>
      </c>
      <c r="L1325" s="67"/>
      <c r="M1325" s="67"/>
      <c r="N1325" s="66">
        <f>I1325+M1325</f>
        <v>0.5</v>
      </c>
      <c r="O1325" s="51"/>
      <c r="P1325" s="68"/>
      <c r="Q1325" s="21"/>
    </row>
    <row r="1326" spans="1:17" x14ac:dyDescent="0.3">
      <c r="A1326" s="34">
        <v>425</v>
      </c>
      <c r="C1326" s="68">
        <v>43621</v>
      </c>
      <c r="D1326" s="62" t="s">
        <v>2876</v>
      </c>
      <c r="E1326" s="63">
        <v>0.27300000000000002</v>
      </c>
      <c r="F1326" s="64" t="s">
        <v>2787</v>
      </c>
      <c r="G1326" s="65" t="s">
        <v>2877</v>
      </c>
      <c r="H1326" s="64">
        <v>1220</v>
      </c>
      <c r="I1326" s="66">
        <v>0.5</v>
      </c>
      <c r="J1326" s="66">
        <v>12920</v>
      </c>
      <c r="K1326" s="66">
        <f t="shared" ref="K1326" si="102">ROUND(J1326/0.35,-1)</f>
        <v>36910</v>
      </c>
      <c r="L1326" s="67">
        <v>6000</v>
      </c>
      <c r="M1326" s="67">
        <v>24</v>
      </c>
      <c r="N1326" s="66">
        <f t="shared" ref="N1326" si="103">I1326+M1326</f>
        <v>24.5</v>
      </c>
    </row>
    <row r="1327" spans="1:17" x14ac:dyDescent="0.3">
      <c r="A1327" s="63">
        <v>426</v>
      </c>
      <c r="B1327" s="79"/>
      <c r="D1327" s="22" t="s">
        <v>2878</v>
      </c>
      <c r="E1327" s="44">
        <v>0.17480000000000001</v>
      </c>
      <c r="F1327" s="23" t="s">
        <v>2879</v>
      </c>
      <c r="G1327" s="24" t="s">
        <v>2880</v>
      </c>
      <c r="H1327" s="23">
        <v>2050</v>
      </c>
      <c r="I1327" s="25">
        <v>0.5</v>
      </c>
      <c r="J1327" s="46">
        <v>3900</v>
      </c>
      <c r="K1327" s="46">
        <f t="shared" ref="K1327:K1348" si="104">ROUND(J1327/0.35,-1)</f>
        <v>11140</v>
      </c>
      <c r="L1327" s="47">
        <v>20000</v>
      </c>
      <c r="M1327" s="47">
        <v>80</v>
      </c>
      <c r="N1327" s="66">
        <f t="shared" ref="N1327:N1348" si="105">I1327+M1327</f>
        <v>80.5</v>
      </c>
    </row>
    <row r="1328" spans="1:17" x14ac:dyDescent="0.3">
      <c r="N1328" s="66"/>
    </row>
    <row r="1329" spans="1:17" x14ac:dyDescent="0.3">
      <c r="A1329" s="63">
        <v>428</v>
      </c>
      <c r="C1329" s="48">
        <v>43622</v>
      </c>
      <c r="D1329" s="22" t="s">
        <v>2893</v>
      </c>
      <c r="E1329" s="44" t="s">
        <v>2898</v>
      </c>
      <c r="F1329" s="23" t="s">
        <v>2895</v>
      </c>
      <c r="G1329" s="24" t="s">
        <v>2896</v>
      </c>
      <c r="H1329" s="23">
        <v>1170</v>
      </c>
      <c r="I1329" s="25">
        <v>2.5</v>
      </c>
      <c r="J1329" s="46">
        <v>18480</v>
      </c>
      <c r="K1329" s="46">
        <f t="shared" si="104"/>
        <v>52800</v>
      </c>
      <c r="L1329" s="47">
        <v>116000</v>
      </c>
      <c r="M1329" s="47">
        <v>464</v>
      </c>
      <c r="N1329" s="66">
        <f t="shared" si="105"/>
        <v>466.5</v>
      </c>
    </row>
    <row r="1330" spans="1:17" x14ac:dyDescent="0.3">
      <c r="D1330" s="22" t="s">
        <v>2897</v>
      </c>
      <c r="E1330" s="44" t="s">
        <v>2894</v>
      </c>
      <c r="F1330" s="23" t="s">
        <v>2899</v>
      </c>
      <c r="G1330" s="24" t="s">
        <v>2899</v>
      </c>
      <c r="K1330" s="46">
        <f t="shared" si="104"/>
        <v>0</v>
      </c>
      <c r="N1330" s="66">
        <f t="shared" si="105"/>
        <v>0</v>
      </c>
    </row>
    <row r="1331" spans="1:17" x14ac:dyDescent="0.3">
      <c r="D1331" s="22" t="s">
        <v>2900</v>
      </c>
      <c r="E1331" s="44" t="s">
        <v>2901</v>
      </c>
      <c r="F1331" s="23" t="s">
        <v>2899</v>
      </c>
      <c r="G1331" s="24" t="s">
        <v>2899</v>
      </c>
      <c r="K1331" s="46">
        <f t="shared" si="104"/>
        <v>0</v>
      </c>
      <c r="N1331" s="66">
        <f t="shared" si="105"/>
        <v>0</v>
      </c>
    </row>
    <row r="1332" spans="1:17" x14ac:dyDescent="0.3">
      <c r="D1332" s="22" t="s">
        <v>2902</v>
      </c>
      <c r="E1332" s="44" t="s">
        <v>2903</v>
      </c>
      <c r="F1332" s="23" t="s">
        <v>2899</v>
      </c>
      <c r="G1332" s="24" t="s">
        <v>2899</v>
      </c>
      <c r="K1332" s="46">
        <f t="shared" si="104"/>
        <v>0</v>
      </c>
      <c r="N1332" s="66">
        <f t="shared" si="105"/>
        <v>0</v>
      </c>
    </row>
    <row r="1333" spans="1:17" s="39" customFormat="1" x14ac:dyDescent="0.3">
      <c r="A1333" s="35"/>
      <c r="B1333" s="36"/>
      <c r="C1333" s="37"/>
      <c r="D1333" s="38" t="s">
        <v>2904</v>
      </c>
      <c r="E1333" s="35" t="s">
        <v>2905</v>
      </c>
      <c r="F1333" s="39" t="s">
        <v>2899</v>
      </c>
      <c r="G1333" s="40" t="s">
        <v>2899</v>
      </c>
      <c r="I1333" s="41"/>
      <c r="J1333" s="41"/>
      <c r="K1333" s="41">
        <f t="shared" si="104"/>
        <v>0</v>
      </c>
      <c r="L1333" s="42"/>
      <c r="M1333" s="42"/>
      <c r="N1333" s="41">
        <f t="shared" si="105"/>
        <v>0</v>
      </c>
      <c r="O1333" s="53"/>
      <c r="P1333" s="37"/>
      <c r="Q1333" s="36"/>
    </row>
    <row r="1334" spans="1:17" s="64" customFormat="1" x14ac:dyDescent="0.3">
      <c r="A1334" s="63"/>
      <c r="B1334" s="21"/>
      <c r="C1334" s="68"/>
      <c r="D1334" s="62"/>
      <c r="E1334" s="63"/>
      <c r="G1334" s="65"/>
      <c r="I1334" s="66"/>
      <c r="J1334" s="66"/>
      <c r="K1334" s="66"/>
      <c r="L1334" s="67"/>
      <c r="M1334" s="67"/>
      <c r="N1334" s="66">
        <f>SUM(N1323:N1333)</f>
        <v>719</v>
      </c>
      <c r="O1334" s="51">
        <v>71960</v>
      </c>
      <c r="P1334" s="68">
        <v>43622</v>
      </c>
      <c r="Q1334" s="21"/>
    </row>
    <row r="1335" spans="1:17" x14ac:dyDescent="0.3">
      <c r="K1335" s="46"/>
      <c r="N1335" s="46"/>
    </row>
    <row r="1336" spans="1:17" x14ac:dyDescent="0.3">
      <c r="A1336" s="63">
        <v>429</v>
      </c>
      <c r="C1336" s="48">
        <v>43622</v>
      </c>
      <c r="D1336" s="22" t="s">
        <v>2906</v>
      </c>
      <c r="E1336" s="44">
        <v>18.178000000000001</v>
      </c>
      <c r="F1336" s="23" t="s">
        <v>2907</v>
      </c>
      <c r="G1336" s="24" t="s">
        <v>2908</v>
      </c>
      <c r="H1336" s="23">
        <v>1220</v>
      </c>
      <c r="I1336" s="25">
        <v>0.5</v>
      </c>
      <c r="J1336" s="46">
        <v>99280</v>
      </c>
      <c r="K1336" s="46">
        <f t="shared" si="104"/>
        <v>283660</v>
      </c>
      <c r="L1336" s="47">
        <v>13856</v>
      </c>
      <c r="M1336" s="47">
        <v>55.42</v>
      </c>
      <c r="N1336" s="66">
        <f t="shared" si="105"/>
        <v>55.92</v>
      </c>
    </row>
    <row r="1337" spans="1:17" x14ac:dyDescent="0.3">
      <c r="A1337" s="63" t="s">
        <v>2909</v>
      </c>
      <c r="C1337" s="48">
        <v>43622</v>
      </c>
      <c r="D1337" s="22" t="s">
        <v>2910</v>
      </c>
      <c r="E1337" s="44">
        <v>0.11940000000000001</v>
      </c>
      <c r="F1337" s="23" t="s">
        <v>2911</v>
      </c>
      <c r="G1337" s="24" t="s">
        <v>2912</v>
      </c>
      <c r="H1337" s="23">
        <v>3010</v>
      </c>
      <c r="I1337" s="25">
        <v>0.5</v>
      </c>
      <c r="J1337" s="46">
        <v>140460</v>
      </c>
      <c r="K1337" s="46">
        <f t="shared" si="104"/>
        <v>401310</v>
      </c>
      <c r="N1337" s="66">
        <f t="shared" si="105"/>
        <v>0.5</v>
      </c>
    </row>
    <row r="1338" spans="1:17" x14ac:dyDescent="0.3">
      <c r="D1338" s="22" t="s">
        <v>2910</v>
      </c>
      <c r="E1338" s="44">
        <v>0.11940000000000001</v>
      </c>
      <c r="F1338" s="23" t="s">
        <v>2911</v>
      </c>
      <c r="G1338" s="24" t="s">
        <v>2912</v>
      </c>
      <c r="H1338" s="23">
        <v>3010</v>
      </c>
      <c r="I1338" s="25">
        <v>0.5</v>
      </c>
      <c r="J1338" s="46">
        <v>8540</v>
      </c>
      <c r="K1338" s="46">
        <f t="shared" si="104"/>
        <v>24400</v>
      </c>
      <c r="N1338" s="66">
        <f t="shared" si="105"/>
        <v>0.5</v>
      </c>
    </row>
    <row r="1339" spans="1:17" s="39" customFormat="1" x14ac:dyDescent="0.3">
      <c r="A1339" s="35"/>
      <c r="B1339" s="36"/>
      <c r="C1339" s="37"/>
      <c r="D1339" s="38" t="s">
        <v>2913</v>
      </c>
      <c r="E1339" s="35">
        <v>50.454999999999998</v>
      </c>
      <c r="F1339" s="39" t="s">
        <v>2911</v>
      </c>
      <c r="G1339" s="40" t="s">
        <v>2914</v>
      </c>
      <c r="H1339" s="39">
        <v>1090</v>
      </c>
      <c r="I1339" s="41">
        <v>1</v>
      </c>
      <c r="J1339" s="41">
        <v>86910</v>
      </c>
      <c r="K1339" s="41">
        <f t="shared" si="104"/>
        <v>248310</v>
      </c>
      <c r="L1339" s="42"/>
      <c r="M1339" s="42"/>
      <c r="N1339" s="41">
        <f t="shared" si="105"/>
        <v>1</v>
      </c>
      <c r="O1339" s="53"/>
      <c r="P1339" s="37"/>
      <c r="Q1339" s="36"/>
    </row>
    <row r="1340" spans="1:17" x14ac:dyDescent="0.3">
      <c r="K1340" s="46"/>
      <c r="N1340" s="66">
        <f>SUM(N1336:N1339)</f>
        <v>57.92</v>
      </c>
      <c r="O1340" s="51">
        <v>71991</v>
      </c>
      <c r="P1340" s="68">
        <v>43623</v>
      </c>
    </row>
    <row r="1341" spans="1:17" x14ac:dyDescent="0.3">
      <c r="K1341" s="46"/>
      <c r="N1341" s="66"/>
    </row>
    <row r="1342" spans="1:17" s="64" customFormat="1" x14ac:dyDescent="0.3">
      <c r="A1342" s="63">
        <v>403</v>
      </c>
      <c r="B1342" s="21"/>
      <c r="C1342" s="68">
        <v>43613</v>
      </c>
      <c r="D1342" s="62" t="s">
        <v>2759</v>
      </c>
      <c r="E1342" s="63">
        <v>3.331</v>
      </c>
      <c r="F1342" s="64" t="s">
        <v>439</v>
      </c>
      <c r="G1342" s="65" t="s">
        <v>2760</v>
      </c>
      <c r="H1342" s="64">
        <v>1050</v>
      </c>
      <c r="I1342" s="66">
        <v>0.5</v>
      </c>
      <c r="J1342" s="66">
        <v>50670</v>
      </c>
      <c r="K1342" s="66">
        <f>ROUND(J1342/0.35,-1)</f>
        <v>144770</v>
      </c>
      <c r="L1342" s="67">
        <v>184000</v>
      </c>
      <c r="M1342" s="67">
        <v>736.5</v>
      </c>
      <c r="N1342" s="66">
        <f t="shared" ref="N1342" si="106">I1342+M1342</f>
        <v>737</v>
      </c>
      <c r="O1342" s="51"/>
      <c r="P1342" s="68"/>
      <c r="Q1342" s="21"/>
    </row>
    <row r="1343" spans="1:17" s="64" customFormat="1" x14ac:dyDescent="0.3">
      <c r="A1343" s="63">
        <v>422</v>
      </c>
      <c r="B1343" s="21"/>
      <c r="C1343" s="68">
        <v>43619</v>
      </c>
      <c r="D1343" s="62" t="s">
        <v>2923</v>
      </c>
      <c r="E1343" s="63">
        <v>23.87</v>
      </c>
      <c r="F1343" s="64" t="s">
        <v>2924</v>
      </c>
      <c r="G1343" s="65" t="s">
        <v>2925</v>
      </c>
      <c r="H1343" s="64">
        <v>1080</v>
      </c>
      <c r="I1343" s="66">
        <v>0.5</v>
      </c>
      <c r="J1343" s="66">
        <v>36520</v>
      </c>
      <c r="K1343" s="66">
        <f>ROUND(J1343/0.35,-1)</f>
        <v>104340</v>
      </c>
      <c r="L1343" s="67">
        <v>135000</v>
      </c>
      <c r="M1343" s="67">
        <v>540</v>
      </c>
      <c r="N1343" s="66">
        <f>I1343+M1343</f>
        <v>540.5</v>
      </c>
      <c r="O1343" s="51"/>
      <c r="P1343" s="68"/>
      <c r="Q1343" s="21"/>
    </row>
    <row r="1344" spans="1:17" s="64" customFormat="1" x14ac:dyDescent="0.3">
      <c r="A1344" s="63" t="s">
        <v>2881</v>
      </c>
      <c r="B1344" s="21"/>
      <c r="C1344" s="68">
        <v>43621</v>
      </c>
      <c r="D1344" s="62" t="s">
        <v>2882</v>
      </c>
      <c r="E1344" s="63" t="s">
        <v>2883</v>
      </c>
      <c r="F1344" s="64" t="s">
        <v>2884</v>
      </c>
      <c r="G1344" s="65" t="s">
        <v>2885</v>
      </c>
      <c r="H1344" s="64">
        <v>1040</v>
      </c>
      <c r="I1344" s="66">
        <v>0.5</v>
      </c>
      <c r="J1344" s="66">
        <v>17600</v>
      </c>
      <c r="K1344" s="66">
        <f>ROUND(J1344/0.35,-1)</f>
        <v>50290</v>
      </c>
      <c r="L1344" s="67"/>
      <c r="M1344" s="67"/>
      <c r="N1344" s="66">
        <f>I1344+M1344</f>
        <v>0.5</v>
      </c>
      <c r="O1344" s="51" t="s">
        <v>2930</v>
      </c>
      <c r="P1344" s="68"/>
      <c r="Q1344" s="21"/>
    </row>
    <row r="1345" spans="1:17" s="64" customFormat="1" x14ac:dyDescent="0.3">
      <c r="A1345" s="63" t="s">
        <v>2881</v>
      </c>
      <c r="B1345" s="21"/>
      <c r="C1345" s="68">
        <v>43621</v>
      </c>
      <c r="D1345" s="62" t="s">
        <v>2920</v>
      </c>
      <c r="E1345" s="63" t="s">
        <v>2778</v>
      </c>
      <c r="F1345" s="64" t="s">
        <v>2921</v>
      </c>
      <c r="G1345" s="65" t="s">
        <v>2922</v>
      </c>
      <c r="H1345" s="64">
        <v>3010</v>
      </c>
      <c r="I1345" s="66">
        <v>0.5</v>
      </c>
      <c r="J1345" s="66"/>
      <c r="K1345" s="66">
        <f>ROUND(J1345/0.35,-1)</f>
        <v>0</v>
      </c>
      <c r="L1345" s="67"/>
      <c r="M1345" s="67"/>
      <c r="N1345" s="66">
        <f>I1345+M1345</f>
        <v>0.5</v>
      </c>
      <c r="O1345" s="51"/>
      <c r="P1345" s="68"/>
      <c r="Q1345" s="21"/>
    </row>
    <row r="1346" spans="1:17" ht="39" x14ac:dyDescent="0.3">
      <c r="A1346" s="63">
        <v>431</v>
      </c>
      <c r="C1346" s="48">
        <v>43626</v>
      </c>
      <c r="D1346" s="22" t="s">
        <v>2915</v>
      </c>
      <c r="E1346" s="44" t="s">
        <v>2645</v>
      </c>
      <c r="F1346" s="23" t="s">
        <v>2917</v>
      </c>
      <c r="G1346" s="24" t="s">
        <v>2918</v>
      </c>
      <c r="H1346" s="23">
        <v>1190</v>
      </c>
      <c r="I1346" s="25">
        <v>1</v>
      </c>
      <c r="J1346" s="46">
        <v>6780</v>
      </c>
      <c r="K1346" s="46">
        <f t="shared" si="104"/>
        <v>19370</v>
      </c>
      <c r="L1346" s="47">
        <v>14000</v>
      </c>
      <c r="M1346" s="47">
        <v>56</v>
      </c>
      <c r="N1346" s="66">
        <f t="shared" si="105"/>
        <v>57</v>
      </c>
      <c r="O1346" s="51" t="s">
        <v>2919</v>
      </c>
    </row>
    <row r="1347" spans="1:17" x14ac:dyDescent="0.3">
      <c r="D1347" s="22" t="s">
        <v>2916</v>
      </c>
      <c r="E1347" s="44" t="s">
        <v>2645</v>
      </c>
      <c r="F1347" s="23" t="s">
        <v>77</v>
      </c>
      <c r="G1347" s="24" t="s">
        <v>77</v>
      </c>
      <c r="K1347" s="46">
        <f t="shared" si="104"/>
        <v>0</v>
      </c>
      <c r="N1347" s="66">
        <f t="shared" si="105"/>
        <v>0</v>
      </c>
    </row>
    <row r="1348" spans="1:17" x14ac:dyDescent="0.3">
      <c r="A1348" s="63">
        <v>430</v>
      </c>
      <c r="C1348" s="48">
        <v>43626</v>
      </c>
      <c r="D1348" s="22" t="s">
        <v>2926</v>
      </c>
      <c r="E1348" s="44">
        <v>20</v>
      </c>
      <c r="F1348" s="23" t="s">
        <v>2928</v>
      </c>
      <c r="G1348" s="24" t="s">
        <v>2929</v>
      </c>
      <c r="H1348" s="23">
        <v>1130</v>
      </c>
      <c r="I1348" s="25">
        <v>1</v>
      </c>
      <c r="J1348" s="46">
        <v>85280</v>
      </c>
      <c r="K1348" s="46">
        <f t="shared" si="104"/>
        <v>243660</v>
      </c>
      <c r="L1348" s="47">
        <v>400000</v>
      </c>
      <c r="M1348" s="47">
        <v>1600</v>
      </c>
      <c r="N1348" s="66">
        <f t="shared" si="105"/>
        <v>1601</v>
      </c>
    </row>
    <row r="1349" spans="1:17" s="39" customFormat="1" x14ac:dyDescent="0.3">
      <c r="A1349" s="35"/>
      <c r="B1349" s="36"/>
      <c r="C1349" s="37"/>
      <c r="D1349" s="38" t="s">
        <v>2927</v>
      </c>
      <c r="E1349" s="35">
        <v>50.1</v>
      </c>
      <c r="F1349" s="39" t="s">
        <v>77</v>
      </c>
      <c r="G1349" s="40" t="s">
        <v>77</v>
      </c>
      <c r="I1349" s="41"/>
      <c r="J1349" s="41"/>
      <c r="K1349" s="41">
        <f t="shared" ref="K1349" si="107">ROUND(J1349/0.35,-1)</f>
        <v>0</v>
      </c>
      <c r="L1349" s="42"/>
      <c r="M1349" s="42"/>
      <c r="N1349" s="41">
        <f t="shared" ref="N1349" si="108">I1349+M1349</f>
        <v>0</v>
      </c>
      <c r="O1349" s="53"/>
      <c r="P1349" s="37"/>
      <c r="Q1349" s="36"/>
    </row>
    <row r="1350" spans="1:17" x14ac:dyDescent="0.3">
      <c r="K1350" s="66"/>
      <c r="L1350" s="67"/>
      <c r="M1350" s="67"/>
      <c r="N1350" s="66">
        <f>SUM(N1342:N1349)</f>
        <v>2936.5</v>
      </c>
      <c r="O1350" s="51">
        <v>72002</v>
      </c>
      <c r="P1350" s="68">
        <v>43626</v>
      </c>
    </row>
    <row r="1351" spans="1:17" x14ac:dyDescent="0.3">
      <c r="K1351" s="66"/>
      <c r="L1351" s="67"/>
      <c r="M1351" s="67"/>
      <c r="N1351" s="66"/>
    </row>
    <row r="1352" spans="1:17" x14ac:dyDescent="0.3">
      <c r="A1352" s="63">
        <v>432</v>
      </c>
      <c r="C1352" s="48">
        <v>43626</v>
      </c>
      <c r="D1352" s="22" t="s">
        <v>2931</v>
      </c>
      <c r="E1352" s="44">
        <v>2.577</v>
      </c>
      <c r="F1352" s="23" t="s">
        <v>2932</v>
      </c>
      <c r="G1352" s="24" t="s">
        <v>2933</v>
      </c>
      <c r="H1352" s="23">
        <v>1050</v>
      </c>
      <c r="I1352" s="25">
        <v>0.5</v>
      </c>
      <c r="J1352" s="46">
        <v>52770</v>
      </c>
      <c r="K1352" s="66">
        <f t="shared" ref="K1352:K1353" si="109">ROUND(J1352/0.35,-1)</f>
        <v>150770</v>
      </c>
      <c r="L1352" s="67">
        <v>195000</v>
      </c>
      <c r="M1352" s="67">
        <v>780</v>
      </c>
      <c r="N1352" s="66">
        <f t="shared" ref="N1352:N1353" si="110">I1352+M1352</f>
        <v>780.5</v>
      </c>
    </row>
    <row r="1353" spans="1:17" x14ac:dyDescent="0.3">
      <c r="A1353" s="63" t="s">
        <v>2934</v>
      </c>
      <c r="C1353" s="48">
        <v>43626</v>
      </c>
      <c r="D1353" s="22" t="s">
        <v>2935</v>
      </c>
      <c r="E1353" s="44" t="s">
        <v>2936</v>
      </c>
      <c r="F1353" s="23" t="s">
        <v>2937</v>
      </c>
      <c r="G1353" s="24" t="s">
        <v>2938</v>
      </c>
      <c r="H1353" s="23">
        <v>1150</v>
      </c>
      <c r="I1353" s="25">
        <v>0.5</v>
      </c>
      <c r="J1353" s="46">
        <v>42100</v>
      </c>
      <c r="K1353" s="66">
        <f t="shared" si="109"/>
        <v>120290</v>
      </c>
      <c r="L1353" s="67"/>
      <c r="M1353" s="67"/>
      <c r="N1353" s="66">
        <f t="shared" si="110"/>
        <v>0.5</v>
      </c>
    </row>
    <row r="1354" spans="1:17" x14ac:dyDescent="0.3">
      <c r="A1354" s="63">
        <v>433</v>
      </c>
      <c r="C1354" s="48">
        <v>43626</v>
      </c>
      <c r="D1354" s="22" t="s">
        <v>2939</v>
      </c>
      <c r="E1354" s="44" t="s">
        <v>2940</v>
      </c>
      <c r="F1354" s="23" t="s">
        <v>2941</v>
      </c>
      <c r="G1354" s="24" t="s">
        <v>2942</v>
      </c>
      <c r="H1354" s="23">
        <v>3010</v>
      </c>
      <c r="I1354" s="25">
        <v>0.5</v>
      </c>
      <c r="J1354" s="46">
        <v>42670</v>
      </c>
      <c r="K1354" s="46">
        <f t="shared" ref="K1354:K1414" si="111">ROUND(J1354/0.35,-1)</f>
        <v>121910</v>
      </c>
      <c r="L1354" s="47">
        <v>112000</v>
      </c>
      <c r="M1354" s="47">
        <v>448</v>
      </c>
      <c r="N1354" s="66">
        <f t="shared" ref="N1354:N1414" si="112">I1354+M1354</f>
        <v>448.5</v>
      </c>
    </row>
    <row r="1355" spans="1:17" x14ac:dyDescent="0.3">
      <c r="A1355" s="63">
        <v>434</v>
      </c>
      <c r="C1355" s="48">
        <v>43626</v>
      </c>
      <c r="D1355" s="22" t="s">
        <v>2946</v>
      </c>
      <c r="E1355" s="44">
        <v>0.1492</v>
      </c>
      <c r="F1355" s="23" t="s">
        <v>2950</v>
      </c>
      <c r="G1355" s="24" t="s">
        <v>2951</v>
      </c>
      <c r="H1355" s="23">
        <v>2010</v>
      </c>
      <c r="I1355" s="25">
        <v>2</v>
      </c>
      <c r="J1355" s="46">
        <v>38900</v>
      </c>
      <c r="K1355" s="46">
        <f t="shared" si="111"/>
        <v>111140</v>
      </c>
      <c r="L1355" s="47">
        <v>65000</v>
      </c>
      <c r="M1355" s="47">
        <v>260</v>
      </c>
      <c r="N1355" s="66">
        <f t="shared" si="112"/>
        <v>262</v>
      </c>
    </row>
    <row r="1356" spans="1:17" x14ac:dyDescent="0.3">
      <c r="D1356" s="22" t="s">
        <v>2947</v>
      </c>
      <c r="E1356" s="44">
        <v>6.9699999999999998E-2</v>
      </c>
      <c r="K1356" s="66">
        <f t="shared" ref="K1356:K1357" si="113">ROUND(J1356/0.35,-1)</f>
        <v>0</v>
      </c>
      <c r="L1356" s="67"/>
      <c r="M1356" s="67"/>
      <c r="N1356" s="66">
        <f t="shared" ref="N1356:N1357" si="114">I1356+M1356</f>
        <v>0</v>
      </c>
    </row>
    <row r="1357" spans="1:17" x14ac:dyDescent="0.3">
      <c r="D1357" s="22" t="s">
        <v>2948</v>
      </c>
      <c r="E1357" s="44">
        <v>0.19400000000000001</v>
      </c>
      <c r="K1357" s="66">
        <f t="shared" si="113"/>
        <v>0</v>
      </c>
      <c r="L1357" s="67"/>
      <c r="M1357" s="67"/>
      <c r="N1357" s="66">
        <f t="shared" si="114"/>
        <v>0</v>
      </c>
    </row>
    <row r="1358" spans="1:17" x14ac:dyDescent="0.3">
      <c r="D1358" s="22" t="s">
        <v>2949</v>
      </c>
      <c r="E1358" s="44">
        <v>7.7100000000000002E-2</v>
      </c>
      <c r="K1358" s="46">
        <f t="shared" si="111"/>
        <v>0</v>
      </c>
      <c r="N1358" s="66">
        <f t="shared" si="112"/>
        <v>0</v>
      </c>
    </row>
    <row r="1359" spans="1:17" x14ac:dyDescent="0.3">
      <c r="A1359" s="63" t="s">
        <v>2952</v>
      </c>
      <c r="C1359" s="48">
        <v>43626</v>
      </c>
      <c r="D1359" s="22" t="s">
        <v>2953</v>
      </c>
      <c r="E1359" s="44">
        <v>36.926000000000002</v>
      </c>
      <c r="F1359" s="23" t="s">
        <v>2954</v>
      </c>
      <c r="G1359" s="24" t="s">
        <v>2955</v>
      </c>
      <c r="H1359" s="23">
        <v>1080</v>
      </c>
      <c r="I1359" s="25">
        <v>0.5</v>
      </c>
      <c r="J1359" s="46">
        <v>57030</v>
      </c>
      <c r="K1359" s="46">
        <f t="shared" si="111"/>
        <v>162940</v>
      </c>
      <c r="N1359" s="66">
        <f t="shared" si="112"/>
        <v>0.5</v>
      </c>
    </row>
    <row r="1360" spans="1:17" x14ac:dyDescent="0.3">
      <c r="A1360" s="63" t="s">
        <v>2956</v>
      </c>
      <c r="C1360" s="48">
        <v>43626</v>
      </c>
      <c r="D1360" s="22" t="s">
        <v>2957</v>
      </c>
      <c r="E1360" s="44">
        <v>5.01</v>
      </c>
      <c r="F1360" s="23" t="s">
        <v>2958</v>
      </c>
      <c r="G1360" s="24" t="s">
        <v>2959</v>
      </c>
      <c r="H1360" s="23">
        <v>1120</v>
      </c>
      <c r="I1360" s="25">
        <v>0.5</v>
      </c>
      <c r="J1360" s="46">
        <v>9180</v>
      </c>
      <c r="K1360" s="46">
        <f t="shared" si="111"/>
        <v>26230</v>
      </c>
      <c r="N1360" s="66">
        <f t="shared" si="112"/>
        <v>0.5</v>
      </c>
    </row>
    <row r="1361" spans="1:15" x14ac:dyDescent="0.3">
      <c r="A1361" s="63" t="s">
        <v>2960</v>
      </c>
      <c r="C1361" s="48">
        <v>43627</v>
      </c>
      <c r="D1361" s="22" t="s">
        <v>2964</v>
      </c>
      <c r="E1361" s="44">
        <v>2.9830000000000001</v>
      </c>
      <c r="F1361" s="23" t="s">
        <v>2962</v>
      </c>
      <c r="G1361" s="24" t="s">
        <v>2963</v>
      </c>
      <c r="H1361" s="23">
        <v>1110</v>
      </c>
      <c r="I1361" s="25">
        <v>1</v>
      </c>
      <c r="J1361" s="46">
        <v>36040</v>
      </c>
      <c r="K1361" s="46">
        <f t="shared" si="111"/>
        <v>102970</v>
      </c>
      <c r="N1361" s="66">
        <f t="shared" si="112"/>
        <v>1</v>
      </c>
      <c r="O1361" s="51" t="s">
        <v>2970</v>
      </c>
    </row>
    <row r="1362" spans="1:15" x14ac:dyDescent="0.3">
      <c r="D1362" s="22" t="s">
        <v>2965</v>
      </c>
      <c r="E1362" s="44">
        <v>130.8075</v>
      </c>
      <c r="F1362" s="23" t="s">
        <v>77</v>
      </c>
      <c r="G1362" s="24" t="s">
        <v>77</v>
      </c>
      <c r="K1362" s="46">
        <f t="shared" si="111"/>
        <v>0</v>
      </c>
      <c r="N1362" s="66">
        <f t="shared" si="112"/>
        <v>0</v>
      </c>
    </row>
    <row r="1363" spans="1:15" x14ac:dyDescent="0.3">
      <c r="A1363" s="63" t="s">
        <v>2966</v>
      </c>
      <c r="C1363" s="68">
        <v>43627</v>
      </c>
      <c r="D1363" s="22" t="s">
        <v>2961</v>
      </c>
      <c r="E1363" s="44">
        <v>0.24099999999999999</v>
      </c>
      <c r="F1363" s="64" t="s">
        <v>2962</v>
      </c>
      <c r="G1363" s="65" t="s">
        <v>2963</v>
      </c>
      <c r="H1363" s="23">
        <v>2050</v>
      </c>
      <c r="I1363" s="25">
        <v>0.5</v>
      </c>
      <c r="J1363" s="46">
        <v>46710</v>
      </c>
      <c r="K1363" s="46">
        <f t="shared" si="111"/>
        <v>133460</v>
      </c>
      <c r="N1363" s="66">
        <f t="shared" si="112"/>
        <v>0.5</v>
      </c>
      <c r="O1363" s="51" t="s">
        <v>2970</v>
      </c>
    </row>
    <row r="1364" spans="1:15" x14ac:dyDescent="0.3">
      <c r="A1364" s="63" t="s">
        <v>2969</v>
      </c>
      <c r="C1364" s="68">
        <v>43627</v>
      </c>
      <c r="D1364" s="22" t="s">
        <v>2968</v>
      </c>
      <c r="E1364" s="44" t="s">
        <v>2967</v>
      </c>
      <c r="F1364" s="64" t="s">
        <v>2962</v>
      </c>
      <c r="G1364" s="65" t="s">
        <v>2963</v>
      </c>
      <c r="H1364" s="23">
        <v>3010</v>
      </c>
      <c r="I1364" s="25">
        <v>0.5</v>
      </c>
      <c r="J1364" s="46">
        <v>27000</v>
      </c>
      <c r="K1364" s="46">
        <f t="shared" si="111"/>
        <v>77140</v>
      </c>
      <c r="N1364" s="66">
        <f t="shared" si="112"/>
        <v>0.5</v>
      </c>
      <c r="O1364" s="51" t="s">
        <v>2970</v>
      </c>
    </row>
    <row r="1365" spans="1:15" x14ac:dyDescent="0.3">
      <c r="A1365" s="63">
        <v>436</v>
      </c>
      <c r="C1365" s="68">
        <v>43627</v>
      </c>
      <c r="D1365" s="22" t="s">
        <v>2971</v>
      </c>
      <c r="E1365" s="44">
        <v>5.0570000000000004</v>
      </c>
      <c r="F1365" s="23" t="s">
        <v>2972</v>
      </c>
      <c r="G1365" s="24" t="s">
        <v>2973</v>
      </c>
      <c r="H1365" s="23">
        <v>1160</v>
      </c>
      <c r="I1365" s="25">
        <v>0.5</v>
      </c>
      <c r="J1365" s="46">
        <v>6620</v>
      </c>
      <c r="K1365" s="46">
        <f t="shared" si="111"/>
        <v>18910</v>
      </c>
      <c r="L1365" s="47">
        <v>21100</v>
      </c>
      <c r="M1365" s="47">
        <v>84.4</v>
      </c>
      <c r="N1365" s="66">
        <f t="shared" si="112"/>
        <v>84.9</v>
      </c>
    </row>
    <row r="1366" spans="1:15" x14ac:dyDescent="0.3">
      <c r="A1366" s="63">
        <v>437</v>
      </c>
      <c r="C1366" s="68">
        <v>43627</v>
      </c>
      <c r="D1366" s="22" t="s">
        <v>2974</v>
      </c>
      <c r="E1366" s="44" t="s">
        <v>2975</v>
      </c>
      <c r="F1366" s="23" t="s">
        <v>2976</v>
      </c>
      <c r="G1366" s="24" t="s">
        <v>2977</v>
      </c>
      <c r="H1366" s="23">
        <v>3010</v>
      </c>
      <c r="I1366" s="25">
        <v>0.5</v>
      </c>
      <c r="J1366" s="46">
        <v>22680</v>
      </c>
      <c r="K1366" s="46">
        <f t="shared" si="111"/>
        <v>64800</v>
      </c>
      <c r="L1366" s="47">
        <v>69900</v>
      </c>
      <c r="M1366" s="47">
        <v>279.60000000000002</v>
      </c>
      <c r="N1366" s="66">
        <f t="shared" si="112"/>
        <v>280.10000000000002</v>
      </c>
    </row>
    <row r="1367" spans="1:15" x14ac:dyDescent="0.3">
      <c r="A1367" s="63">
        <v>435</v>
      </c>
      <c r="C1367" s="48">
        <v>43626</v>
      </c>
      <c r="D1367" s="22" t="s">
        <v>2978</v>
      </c>
      <c r="E1367" s="44">
        <v>17.433</v>
      </c>
      <c r="F1367" s="23" t="s">
        <v>2979</v>
      </c>
      <c r="G1367" s="24" t="s">
        <v>2980</v>
      </c>
      <c r="H1367" s="23">
        <v>1140</v>
      </c>
      <c r="I1367" s="25">
        <v>1.5</v>
      </c>
      <c r="J1367" s="46">
        <v>131010</v>
      </c>
      <c r="K1367" s="46">
        <f t="shared" si="111"/>
        <v>374310</v>
      </c>
      <c r="L1367" s="47">
        <v>675000</v>
      </c>
      <c r="M1367" s="47">
        <v>2700</v>
      </c>
      <c r="N1367" s="66">
        <f t="shared" si="112"/>
        <v>2701.5</v>
      </c>
    </row>
    <row r="1368" spans="1:15" x14ac:dyDescent="0.3">
      <c r="D1368" s="22" t="s">
        <v>3063</v>
      </c>
      <c r="E1368" s="44">
        <v>107.456</v>
      </c>
      <c r="F1368" s="23" t="s">
        <v>77</v>
      </c>
      <c r="G1368" s="24" t="s">
        <v>77</v>
      </c>
      <c r="H1368" s="23">
        <v>1180</v>
      </c>
      <c r="K1368" s="46">
        <f t="shared" si="111"/>
        <v>0</v>
      </c>
      <c r="N1368" s="66">
        <f t="shared" si="112"/>
        <v>0</v>
      </c>
    </row>
    <row r="1369" spans="1:15" x14ac:dyDescent="0.3">
      <c r="A1369" s="63">
        <v>438</v>
      </c>
      <c r="C1369" s="68">
        <v>43627</v>
      </c>
      <c r="D1369" s="22" t="s">
        <v>1599</v>
      </c>
      <c r="E1369" s="44" t="s">
        <v>1346</v>
      </c>
      <c r="F1369" s="23" t="s">
        <v>2981</v>
      </c>
      <c r="G1369" s="24" t="s">
        <v>2982</v>
      </c>
      <c r="H1369" s="23">
        <v>3010</v>
      </c>
      <c r="I1369" s="25">
        <v>0.5</v>
      </c>
      <c r="J1369" s="46">
        <v>20800</v>
      </c>
      <c r="K1369" s="46">
        <f t="shared" si="111"/>
        <v>59430</v>
      </c>
      <c r="L1369" s="47">
        <v>50000</v>
      </c>
      <c r="M1369" s="47">
        <v>200</v>
      </c>
      <c r="N1369" s="66">
        <f t="shared" si="112"/>
        <v>200.5</v>
      </c>
      <c r="O1369" s="51" t="s">
        <v>2983</v>
      </c>
    </row>
    <row r="1370" spans="1:15" x14ac:dyDescent="0.3">
      <c r="A1370" s="63">
        <v>439</v>
      </c>
      <c r="C1370" s="68">
        <v>43627</v>
      </c>
      <c r="D1370" s="22" t="s">
        <v>1971</v>
      </c>
      <c r="E1370" s="44" t="s">
        <v>1973</v>
      </c>
      <c r="F1370" s="23" t="s">
        <v>2984</v>
      </c>
      <c r="G1370" s="24" t="s">
        <v>2985</v>
      </c>
      <c r="H1370" s="23">
        <v>2050</v>
      </c>
      <c r="I1370" s="25">
        <v>1</v>
      </c>
      <c r="J1370" s="46">
        <v>15820</v>
      </c>
      <c r="K1370" s="66">
        <f t="shared" si="111"/>
        <v>45200</v>
      </c>
      <c r="L1370" s="47">
        <v>63500</v>
      </c>
      <c r="M1370" s="47">
        <v>254</v>
      </c>
      <c r="N1370" s="66">
        <f t="shared" si="112"/>
        <v>255</v>
      </c>
    </row>
    <row r="1371" spans="1:15" x14ac:dyDescent="0.3">
      <c r="D1371" s="22" t="s">
        <v>1972</v>
      </c>
      <c r="E1371" s="44" t="s">
        <v>1973</v>
      </c>
      <c r="K1371" s="46">
        <f t="shared" si="111"/>
        <v>0</v>
      </c>
      <c r="N1371" s="66">
        <f t="shared" si="112"/>
        <v>0</v>
      </c>
    </row>
    <row r="1372" spans="1:15" x14ac:dyDescent="0.3">
      <c r="A1372" s="63">
        <v>440</v>
      </c>
      <c r="C1372" s="68">
        <v>43627</v>
      </c>
      <c r="D1372" s="22" t="s">
        <v>2986</v>
      </c>
      <c r="E1372" s="44" t="s">
        <v>2987</v>
      </c>
      <c r="F1372" s="23" t="s">
        <v>2988</v>
      </c>
      <c r="G1372" s="24" t="s">
        <v>2989</v>
      </c>
      <c r="H1372" s="23">
        <v>1090</v>
      </c>
      <c r="I1372" s="25">
        <v>0.5</v>
      </c>
      <c r="J1372" s="46">
        <v>58290</v>
      </c>
      <c r="K1372" s="46">
        <f t="shared" si="111"/>
        <v>166540</v>
      </c>
      <c r="L1372" s="47">
        <v>176000</v>
      </c>
      <c r="M1372" s="47">
        <v>704</v>
      </c>
      <c r="N1372" s="66">
        <f t="shared" si="112"/>
        <v>704.5</v>
      </c>
    </row>
    <row r="1373" spans="1:15" x14ac:dyDescent="0.3">
      <c r="A1373" s="34"/>
      <c r="B1373" s="23"/>
      <c r="C1373" s="23"/>
      <c r="D1373" s="23"/>
      <c r="E1373" s="23"/>
      <c r="G1373" s="23"/>
      <c r="I1373" s="23"/>
      <c r="J1373" s="23"/>
      <c r="K1373" s="23"/>
      <c r="L1373" s="23"/>
      <c r="M1373" s="23"/>
      <c r="N1373" s="64"/>
    </row>
    <row r="1374" spans="1:15" x14ac:dyDescent="0.3">
      <c r="A1374" s="34"/>
      <c r="B1374" s="23"/>
      <c r="C1374" s="23"/>
      <c r="D1374" s="23"/>
      <c r="E1374" s="23"/>
      <c r="G1374" s="23"/>
      <c r="I1374" s="23"/>
      <c r="J1374" s="23"/>
      <c r="K1374" s="23"/>
      <c r="L1374" s="23"/>
      <c r="M1374" s="23"/>
      <c r="N1374" s="64"/>
    </row>
    <row r="1375" spans="1:15" x14ac:dyDescent="0.3">
      <c r="A1375" s="63">
        <v>441</v>
      </c>
      <c r="C1375" s="48">
        <v>43627</v>
      </c>
      <c r="D1375" s="22" t="s">
        <v>2990</v>
      </c>
      <c r="E1375" s="44">
        <v>27.7</v>
      </c>
      <c r="F1375" s="23" t="s">
        <v>2991</v>
      </c>
      <c r="G1375" s="24" t="s">
        <v>2992</v>
      </c>
      <c r="H1375" s="23">
        <v>1010</v>
      </c>
      <c r="I1375" s="25">
        <v>0.5</v>
      </c>
      <c r="J1375" s="46">
        <v>48060</v>
      </c>
      <c r="K1375" s="46">
        <f t="shared" si="111"/>
        <v>137310</v>
      </c>
      <c r="L1375" s="47">
        <v>207750</v>
      </c>
      <c r="M1375" s="47">
        <v>831</v>
      </c>
      <c r="N1375" s="66">
        <f t="shared" si="112"/>
        <v>831.5</v>
      </c>
    </row>
    <row r="1376" spans="1:15" x14ac:dyDescent="0.3">
      <c r="A1376" s="63">
        <v>442</v>
      </c>
      <c r="C1376" s="48">
        <v>43627</v>
      </c>
      <c r="D1376" s="22" t="s">
        <v>2993</v>
      </c>
      <c r="E1376" s="44">
        <v>125.175</v>
      </c>
      <c r="F1376" s="23" t="s">
        <v>2979</v>
      </c>
      <c r="G1376" s="24" t="s">
        <v>2994</v>
      </c>
      <c r="H1376" s="23">
        <v>1140</v>
      </c>
      <c r="I1376" s="25">
        <v>1.5</v>
      </c>
      <c r="J1376" s="46">
        <v>4170</v>
      </c>
      <c r="K1376" s="46">
        <f t="shared" si="111"/>
        <v>11910</v>
      </c>
      <c r="L1376" s="47">
        <v>715000</v>
      </c>
      <c r="M1376" s="47">
        <v>2860</v>
      </c>
      <c r="N1376" s="66">
        <f t="shared" si="112"/>
        <v>2861.5</v>
      </c>
    </row>
    <row r="1377" spans="1:17" s="39" customFormat="1" x14ac:dyDescent="0.3">
      <c r="A1377" s="35"/>
      <c r="B1377" s="36"/>
      <c r="C1377" s="37"/>
      <c r="D1377" s="38" t="s">
        <v>2995</v>
      </c>
      <c r="E1377" s="35">
        <v>3.4809999999999999</v>
      </c>
      <c r="F1377" s="39" t="s">
        <v>77</v>
      </c>
      <c r="G1377" s="40" t="s">
        <v>77</v>
      </c>
      <c r="H1377" s="39">
        <v>1180</v>
      </c>
      <c r="I1377" s="41"/>
      <c r="J1377" s="41">
        <v>145970</v>
      </c>
      <c r="K1377" s="41">
        <f t="shared" si="111"/>
        <v>417060</v>
      </c>
      <c r="L1377" s="42"/>
      <c r="M1377" s="42"/>
      <c r="N1377" s="41">
        <f t="shared" si="112"/>
        <v>0</v>
      </c>
      <c r="O1377" s="53"/>
      <c r="P1377" s="37"/>
      <c r="Q1377" s="36"/>
    </row>
    <row r="1378" spans="1:17" x14ac:dyDescent="0.3">
      <c r="K1378" s="46"/>
      <c r="N1378" s="46">
        <f>SUM(N1352:N1377)</f>
        <v>9414</v>
      </c>
      <c r="O1378" s="51">
        <v>72022</v>
      </c>
      <c r="P1378" s="68">
        <v>43627</v>
      </c>
    </row>
    <row r="1379" spans="1:17" x14ac:dyDescent="0.3">
      <c r="K1379" s="46"/>
      <c r="N1379" s="46"/>
    </row>
    <row r="1380" spans="1:17" s="64" customFormat="1" x14ac:dyDescent="0.3">
      <c r="A1380" s="63" t="s">
        <v>2943</v>
      </c>
      <c r="B1380" s="21"/>
      <c r="C1380" s="68">
        <v>43626</v>
      </c>
      <c r="D1380" s="62" t="s">
        <v>796</v>
      </c>
      <c r="E1380" s="63" t="s">
        <v>2944</v>
      </c>
      <c r="F1380" s="64" t="s">
        <v>799</v>
      </c>
      <c r="G1380" s="65" t="s">
        <v>2945</v>
      </c>
      <c r="H1380" s="64">
        <v>1060</v>
      </c>
      <c r="I1380" s="66">
        <v>1</v>
      </c>
      <c r="J1380" s="66">
        <v>6950</v>
      </c>
      <c r="K1380" s="66">
        <f>ROUND(J1380/0.35,-1)</f>
        <v>19860</v>
      </c>
      <c r="L1380" s="67"/>
      <c r="M1380" s="67"/>
      <c r="N1380" s="66">
        <f>I1380+M1380</f>
        <v>1</v>
      </c>
      <c r="O1380" s="51"/>
      <c r="P1380" s="68"/>
      <c r="Q1380" s="21"/>
    </row>
    <row r="1381" spans="1:17" s="64" customFormat="1" x14ac:dyDescent="0.3">
      <c r="A1381" s="63"/>
      <c r="B1381" s="21"/>
      <c r="C1381" s="68"/>
      <c r="D1381" s="62" t="s">
        <v>797</v>
      </c>
      <c r="E1381" s="63" t="s">
        <v>2996</v>
      </c>
      <c r="F1381" s="64" t="s">
        <v>77</v>
      </c>
      <c r="G1381" s="65" t="s">
        <v>77</v>
      </c>
      <c r="I1381" s="66"/>
      <c r="J1381" s="66"/>
      <c r="K1381" s="66"/>
      <c r="L1381" s="67"/>
      <c r="M1381" s="67"/>
      <c r="N1381" s="66"/>
      <c r="O1381" s="51"/>
      <c r="P1381" s="68"/>
      <c r="Q1381" s="21"/>
    </row>
    <row r="1382" spans="1:17" x14ac:dyDescent="0.3">
      <c r="A1382" s="63" t="s">
        <v>2997</v>
      </c>
      <c r="C1382" s="48">
        <v>43627</v>
      </c>
      <c r="D1382" s="22" t="s">
        <v>2998</v>
      </c>
      <c r="E1382" s="44">
        <v>56.555</v>
      </c>
      <c r="F1382" s="23" t="s">
        <v>3002</v>
      </c>
      <c r="G1382" s="24" t="s">
        <v>3003</v>
      </c>
      <c r="H1382" s="23">
        <v>1150</v>
      </c>
      <c r="I1382" s="25">
        <v>2</v>
      </c>
      <c r="J1382" s="46">
        <v>818830</v>
      </c>
      <c r="K1382" s="46">
        <f t="shared" si="111"/>
        <v>2339510</v>
      </c>
      <c r="N1382" s="66">
        <f t="shared" si="112"/>
        <v>2</v>
      </c>
    </row>
    <row r="1383" spans="1:17" x14ac:dyDescent="0.3">
      <c r="D1383" s="22" t="s">
        <v>2999</v>
      </c>
      <c r="E1383" s="44">
        <v>33</v>
      </c>
      <c r="F1383" s="23" t="s">
        <v>77</v>
      </c>
      <c r="G1383" s="24" t="s">
        <v>77</v>
      </c>
      <c r="K1383" s="46">
        <f t="shared" si="111"/>
        <v>0</v>
      </c>
      <c r="N1383" s="66">
        <f t="shared" si="112"/>
        <v>0</v>
      </c>
    </row>
    <row r="1384" spans="1:17" x14ac:dyDescent="0.3">
      <c r="D1384" s="22" t="s">
        <v>3000</v>
      </c>
      <c r="E1384" s="44">
        <v>20</v>
      </c>
      <c r="K1384" s="46">
        <f t="shared" si="111"/>
        <v>0</v>
      </c>
      <c r="N1384" s="66">
        <f t="shared" si="112"/>
        <v>0</v>
      </c>
    </row>
    <row r="1385" spans="1:17" x14ac:dyDescent="0.3">
      <c r="D1385" s="22" t="s">
        <v>3001</v>
      </c>
      <c r="E1385" s="44">
        <v>126</v>
      </c>
      <c r="K1385" s="46">
        <f t="shared" si="111"/>
        <v>0</v>
      </c>
      <c r="N1385" s="66">
        <f t="shared" si="112"/>
        <v>0</v>
      </c>
    </row>
    <row r="1386" spans="1:17" x14ac:dyDescent="0.3">
      <c r="A1386" s="63" t="s">
        <v>3004</v>
      </c>
      <c r="C1386" s="48">
        <v>43628</v>
      </c>
      <c r="D1386" s="22" t="s">
        <v>2910</v>
      </c>
      <c r="E1386" s="44">
        <v>0.11940000000000001</v>
      </c>
      <c r="F1386" s="23" t="s">
        <v>3008</v>
      </c>
      <c r="G1386" s="24" t="s">
        <v>3009</v>
      </c>
      <c r="H1386" s="23">
        <v>3010</v>
      </c>
      <c r="I1386" s="25">
        <v>2</v>
      </c>
      <c r="J1386" s="46">
        <v>236360</v>
      </c>
      <c r="K1386" s="46">
        <f t="shared" si="111"/>
        <v>675310</v>
      </c>
      <c r="N1386" s="66">
        <f t="shared" si="112"/>
        <v>2</v>
      </c>
    </row>
    <row r="1387" spans="1:17" x14ac:dyDescent="0.3">
      <c r="D1387" s="22" t="s">
        <v>3005</v>
      </c>
      <c r="E1387" s="44">
        <v>0.14330000000000001</v>
      </c>
      <c r="F1387" s="23" t="s">
        <v>77</v>
      </c>
      <c r="G1387" s="24" t="s">
        <v>77</v>
      </c>
      <c r="H1387" s="23">
        <v>3010</v>
      </c>
      <c r="K1387" s="46">
        <f t="shared" si="111"/>
        <v>0</v>
      </c>
      <c r="N1387" s="66">
        <f t="shared" si="112"/>
        <v>0</v>
      </c>
    </row>
    <row r="1388" spans="1:17" x14ac:dyDescent="0.3">
      <c r="D1388" s="22" t="s">
        <v>3006</v>
      </c>
      <c r="E1388" s="44">
        <v>50.713000000000001</v>
      </c>
      <c r="F1388" s="23" t="s">
        <v>77</v>
      </c>
      <c r="G1388" s="24" t="s">
        <v>77</v>
      </c>
      <c r="H1388" s="23">
        <v>1090</v>
      </c>
      <c r="K1388" s="46">
        <f t="shared" si="111"/>
        <v>0</v>
      </c>
      <c r="N1388" s="66">
        <f t="shared" si="112"/>
        <v>0</v>
      </c>
    </row>
    <row r="1389" spans="1:17" x14ac:dyDescent="0.3">
      <c r="D1389" s="22" t="s">
        <v>3007</v>
      </c>
      <c r="E1389" s="44">
        <v>0</v>
      </c>
      <c r="F1389" s="23" t="s">
        <v>77</v>
      </c>
      <c r="G1389" s="24" t="s">
        <v>77</v>
      </c>
      <c r="H1389" s="23">
        <v>1090</v>
      </c>
      <c r="K1389" s="46">
        <f t="shared" si="111"/>
        <v>0</v>
      </c>
      <c r="N1389" s="66">
        <f t="shared" si="112"/>
        <v>0</v>
      </c>
    </row>
    <row r="1390" spans="1:17" x14ac:dyDescent="0.3">
      <c r="A1390" s="63">
        <v>443</v>
      </c>
      <c r="C1390" s="48">
        <v>43628</v>
      </c>
      <c r="D1390" s="22" t="s">
        <v>3010</v>
      </c>
      <c r="E1390" s="44">
        <v>3.6280000000000001</v>
      </c>
      <c r="F1390" s="23" t="s">
        <v>3011</v>
      </c>
      <c r="G1390" s="24" t="s">
        <v>3012</v>
      </c>
      <c r="H1390" s="23">
        <v>1070</v>
      </c>
      <c r="I1390" s="25">
        <v>0.5</v>
      </c>
      <c r="J1390" s="46">
        <v>40750</v>
      </c>
      <c r="K1390" s="46">
        <f t="shared" si="111"/>
        <v>116430</v>
      </c>
      <c r="L1390" s="47">
        <v>60000</v>
      </c>
      <c r="M1390" s="47">
        <v>240</v>
      </c>
      <c r="N1390" s="66">
        <f t="shared" si="112"/>
        <v>240.5</v>
      </c>
    </row>
    <row r="1391" spans="1:17" x14ac:dyDescent="0.3">
      <c r="A1391" s="63">
        <v>445</v>
      </c>
      <c r="C1391" s="48">
        <v>43628</v>
      </c>
      <c r="D1391" s="22" t="s">
        <v>3013</v>
      </c>
      <c r="E1391" s="44" t="s">
        <v>462</v>
      </c>
      <c r="F1391" s="23" t="s">
        <v>3015</v>
      </c>
      <c r="G1391" s="24" t="s">
        <v>3016</v>
      </c>
      <c r="H1391" s="23">
        <v>2040</v>
      </c>
      <c r="I1391" s="25">
        <v>1</v>
      </c>
      <c r="J1391" s="46">
        <v>29850</v>
      </c>
      <c r="K1391" s="46">
        <f t="shared" si="111"/>
        <v>85290</v>
      </c>
      <c r="L1391" s="47">
        <v>50600</v>
      </c>
      <c r="M1391" s="47">
        <v>202.4</v>
      </c>
      <c r="N1391" s="66">
        <f t="shared" si="112"/>
        <v>203.4</v>
      </c>
    </row>
    <row r="1392" spans="1:17" s="39" customFormat="1" x14ac:dyDescent="0.3">
      <c r="A1392" s="35"/>
      <c r="B1392" s="36"/>
      <c r="C1392" s="37"/>
      <c r="D1392" s="38" t="s">
        <v>3014</v>
      </c>
      <c r="E1392" s="35" t="s">
        <v>462</v>
      </c>
      <c r="F1392" s="39" t="s">
        <v>77</v>
      </c>
      <c r="G1392" s="40" t="s">
        <v>77</v>
      </c>
      <c r="I1392" s="41"/>
      <c r="J1392" s="41"/>
      <c r="K1392" s="41">
        <f t="shared" si="111"/>
        <v>0</v>
      </c>
      <c r="L1392" s="42"/>
      <c r="M1392" s="42"/>
      <c r="N1392" s="41">
        <f t="shared" si="112"/>
        <v>0</v>
      </c>
      <c r="O1392" s="53"/>
      <c r="P1392" s="37"/>
      <c r="Q1392" s="36"/>
    </row>
    <row r="1393" spans="1:17" x14ac:dyDescent="0.3">
      <c r="N1393" s="66">
        <f>SUM(N1380:N1392)</f>
        <v>448.9</v>
      </c>
      <c r="O1393" s="51">
        <v>72033</v>
      </c>
      <c r="P1393" s="68">
        <v>43628</v>
      </c>
    </row>
    <row r="1394" spans="1:17" x14ac:dyDescent="0.3">
      <c r="K1394" s="46"/>
      <c r="N1394" s="66"/>
    </row>
    <row r="1395" spans="1:17" x14ac:dyDescent="0.3">
      <c r="A1395" s="63">
        <v>444</v>
      </c>
      <c r="C1395" s="48">
        <v>43628</v>
      </c>
      <c r="D1395" s="22" t="s">
        <v>3017</v>
      </c>
      <c r="E1395" s="44">
        <v>6.51</v>
      </c>
      <c r="F1395" s="23" t="s">
        <v>3018</v>
      </c>
      <c r="G1395" s="24" t="s">
        <v>3019</v>
      </c>
      <c r="H1395" s="23">
        <v>1150</v>
      </c>
      <c r="I1395" s="25">
        <v>0.5</v>
      </c>
      <c r="J1395" s="46">
        <v>7520</v>
      </c>
      <c r="K1395" s="46">
        <f>ROUND(J1395/0.35,-1)</f>
        <v>21490</v>
      </c>
      <c r="L1395" s="47">
        <v>19460</v>
      </c>
      <c r="M1395" s="47">
        <v>77.84</v>
      </c>
      <c r="N1395" s="66">
        <f>I1395+M1395</f>
        <v>78.34</v>
      </c>
    </row>
    <row r="1396" spans="1:17" x14ac:dyDescent="0.3">
      <c r="A1396" s="63">
        <v>446</v>
      </c>
      <c r="C1396" s="48">
        <v>43628</v>
      </c>
      <c r="D1396" s="22" t="s">
        <v>1646</v>
      </c>
      <c r="E1396" s="44">
        <v>13.684900000000001</v>
      </c>
      <c r="F1396" s="23" t="s">
        <v>1648</v>
      </c>
      <c r="G1396" s="24" t="s">
        <v>3020</v>
      </c>
      <c r="H1396" s="23">
        <v>1110</v>
      </c>
      <c r="I1396" s="25">
        <v>0.5</v>
      </c>
      <c r="J1396" s="46">
        <v>40190</v>
      </c>
      <c r="K1396" s="46">
        <f t="shared" si="111"/>
        <v>114830</v>
      </c>
      <c r="L1396" s="47">
        <v>64151.29</v>
      </c>
      <c r="M1396" s="47">
        <v>256.61</v>
      </c>
      <c r="N1396" s="66">
        <f t="shared" si="112"/>
        <v>257.11</v>
      </c>
    </row>
    <row r="1397" spans="1:17" x14ac:dyDescent="0.3">
      <c r="A1397" s="63">
        <v>447</v>
      </c>
      <c r="C1397" s="48">
        <v>43628</v>
      </c>
      <c r="D1397" s="22" t="s">
        <v>3021</v>
      </c>
      <c r="E1397" s="44" t="s">
        <v>3022</v>
      </c>
      <c r="F1397" s="23" t="s">
        <v>3023</v>
      </c>
      <c r="G1397" s="24" t="s">
        <v>3024</v>
      </c>
      <c r="H1397" s="23">
        <v>3010</v>
      </c>
      <c r="I1397" s="25">
        <v>0.5</v>
      </c>
      <c r="J1397" s="46">
        <v>32030</v>
      </c>
      <c r="K1397" s="46">
        <f t="shared" si="111"/>
        <v>91510</v>
      </c>
      <c r="L1397" s="47">
        <v>105100</v>
      </c>
      <c r="M1397" s="47">
        <v>420.4</v>
      </c>
      <c r="N1397" s="66">
        <f t="shared" si="112"/>
        <v>420.9</v>
      </c>
    </row>
    <row r="1398" spans="1:17" x14ac:dyDescent="0.3">
      <c r="A1398" s="63">
        <v>448</v>
      </c>
      <c r="C1398" s="48">
        <v>43628</v>
      </c>
      <c r="D1398" s="22" t="s">
        <v>3025</v>
      </c>
      <c r="E1398" s="44">
        <v>101.2415</v>
      </c>
      <c r="F1398" s="23" t="s">
        <v>3028</v>
      </c>
      <c r="G1398" s="24" t="s">
        <v>3029</v>
      </c>
      <c r="H1398" s="23">
        <v>1160</v>
      </c>
      <c r="I1398" s="25">
        <v>1.5</v>
      </c>
      <c r="J1398" s="46">
        <v>640700</v>
      </c>
      <c r="K1398" s="46">
        <f t="shared" si="111"/>
        <v>1830570</v>
      </c>
      <c r="L1398" s="47">
        <v>2259437</v>
      </c>
      <c r="M1398" s="47">
        <v>9038</v>
      </c>
      <c r="N1398" s="66">
        <f t="shared" si="112"/>
        <v>9039.5</v>
      </c>
    </row>
    <row r="1399" spans="1:17" x14ac:dyDescent="0.3">
      <c r="D1399" s="22" t="s">
        <v>3026</v>
      </c>
      <c r="E1399" s="44">
        <v>65.007000000000005</v>
      </c>
      <c r="F1399" s="23" t="s">
        <v>77</v>
      </c>
      <c r="G1399" s="24" t="s">
        <v>1195</v>
      </c>
      <c r="K1399" s="46">
        <f t="shared" si="111"/>
        <v>0</v>
      </c>
      <c r="N1399" s="66">
        <f t="shared" si="112"/>
        <v>0</v>
      </c>
    </row>
    <row r="1400" spans="1:17" x14ac:dyDescent="0.3">
      <c r="D1400" s="22" t="s">
        <v>3027</v>
      </c>
      <c r="E1400" s="44">
        <v>129.369</v>
      </c>
      <c r="F1400" s="23" t="s">
        <v>77</v>
      </c>
      <c r="G1400" s="24" t="s">
        <v>1195</v>
      </c>
      <c r="K1400" s="46">
        <f t="shared" si="111"/>
        <v>0</v>
      </c>
      <c r="N1400" s="66">
        <f t="shared" si="112"/>
        <v>0</v>
      </c>
    </row>
    <row r="1401" spans="1:17" x14ac:dyDescent="0.3">
      <c r="A1401" s="63" t="s">
        <v>3030</v>
      </c>
      <c r="C1401" s="48">
        <v>43629</v>
      </c>
      <c r="D1401" s="22" t="s">
        <v>3031</v>
      </c>
      <c r="E1401" s="44">
        <v>100</v>
      </c>
      <c r="F1401" s="23" t="s">
        <v>3034</v>
      </c>
      <c r="G1401" s="24" t="s">
        <v>3033</v>
      </c>
      <c r="H1401" s="23">
        <v>2018</v>
      </c>
      <c r="I1401" s="25">
        <v>1</v>
      </c>
      <c r="J1401" s="46">
        <v>246460</v>
      </c>
      <c r="K1401" s="46">
        <f t="shared" si="111"/>
        <v>704170</v>
      </c>
      <c r="N1401" s="66">
        <f t="shared" si="112"/>
        <v>1</v>
      </c>
    </row>
    <row r="1402" spans="1:17" x14ac:dyDescent="0.3">
      <c r="D1402" s="22" t="s">
        <v>3032</v>
      </c>
      <c r="E1402" s="44">
        <v>55.335000000000001</v>
      </c>
      <c r="K1402" s="46">
        <f t="shared" si="111"/>
        <v>0</v>
      </c>
      <c r="N1402" s="66">
        <f t="shared" si="112"/>
        <v>0</v>
      </c>
    </row>
    <row r="1403" spans="1:17" s="39" customFormat="1" x14ac:dyDescent="0.3">
      <c r="A1403" s="35" t="s">
        <v>3035</v>
      </c>
      <c r="B1403" s="36"/>
      <c r="C1403" s="37">
        <v>43629</v>
      </c>
      <c r="D1403" s="38" t="s">
        <v>3036</v>
      </c>
      <c r="E1403" s="35">
        <v>0.97</v>
      </c>
      <c r="F1403" s="39" t="s">
        <v>3037</v>
      </c>
      <c r="G1403" s="40" t="s">
        <v>3038</v>
      </c>
      <c r="H1403" s="39">
        <v>3010</v>
      </c>
      <c r="I1403" s="41">
        <v>0.5</v>
      </c>
      <c r="J1403" s="41">
        <v>32970</v>
      </c>
      <c r="K1403" s="41">
        <f t="shared" si="111"/>
        <v>94200</v>
      </c>
      <c r="L1403" s="42"/>
      <c r="M1403" s="42"/>
      <c r="N1403" s="41">
        <f t="shared" si="112"/>
        <v>0.5</v>
      </c>
      <c r="O1403" s="53"/>
      <c r="P1403" s="37"/>
      <c r="Q1403" s="36"/>
    </row>
    <row r="1404" spans="1:17" x14ac:dyDescent="0.3">
      <c r="K1404" s="46"/>
      <c r="N1404" s="46">
        <f>SUM(N1395:N1403)</f>
        <v>9797.35</v>
      </c>
      <c r="O1404" s="51">
        <v>72044</v>
      </c>
      <c r="P1404" s="68">
        <v>43629</v>
      </c>
    </row>
    <row r="1405" spans="1:17" x14ac:dyDescent="0.3">
      <c r="K1405" s="46"/>
      <c r="N1405" s="46"/>
    </row>
    <row r="1406" spans="1:17" x14ac:dyDescent="0.3">
      <c r="A1406" s="63" t="s">
        <v>3039</v>
      </c>
      <c r="C1406" s="48">
        <v>43628</v>
      </c>
      <c r="D1406" s="22" t="s">
        <v>3040</v>
      </c>
      <c r="E1406" s="44">
        <v>12.938000000000001</v>
      </c>
      <c r="F1406" s="23" t="s">
        <v>3041</v>
      </c>
      <c r="G1406" s="24" t="s">
        <v>3042</v>
      </c>
      <c r="H1406" s="23">
        <v>1070</v>
      </c>
      <c r="I1406" s="25">
        <v>0.5</v>
      </c>
      <c r="J1406" s="46">
        <v>59950</v>
      </c>
      <c r="K1406" s="46">
        <f t="shared" si="111"/>
        <v>171290</v>
      </c>
      <c r="N1406" s="46">
        <f t="shared" si="112"/>
        <v>0.5</v>
      </c>
    </row>
    <row r="1407" spans="1:17" x14ac:dyDescent="0.3">
      <c r="A1407" s="63" t="s">
        <v>3043</v>
      </c>
      <c r="C1407" s="48">
        <v>43630</v>
      </c>
      <c r="D1407" s="22" t="s">
        <v>3044</v>
      </c>
      <c r="E1407" s="44">
        <v>3.3780000000000001</v>
      </c>
      <c r="F1407" s="23" t="s">
        <v>3045</v>
      </c>
      <c r="G1407" s="24" t="s">
        <v>3046</v>
      </c>
      <c r="H1407" s="23">
        <v>1200</v>
      </c>
      <c r="I1407" s="25">
        <v>0.5</v>
      </c>
      <c r="J1407" s="46">
        <v>49410</v>
      </c>
      <c r="K1407" s="46">
        <f t="shared" si="111"/>
        <v>141170</v>
      </c>
      <c r="N1407" s="46">
        <f t="shared" si="112"/>
        <v>0.5</v>
      </c>
    </row>
    <row r="1408" spans="1:17" x14ac:dyDescent="0.3">
      <c r="A1408" s="63" t="s">
        <v>3047</v>
      </c>
      <c r="C1408" s="48">
        <v>43630</v>
      </c>
      <c r="D1408" s="22" t="s">
        <v>3048</v>
      </c>
      <c r="E1408" s="44">
        <v>0.28999999999999998</v>
      </c>
      <c r="F1408" s="23" t="s">
        <v>3049</v>
      </c>
      <c r="G1408" s="24" t="s">
        <v>3050</v>
      </c>
      <c r="H1408" s="23">
        <v>3010</v>
      </c>
      <c r="I1408" s="25">
        <v>0.5</v>
      </c>
      <c r="J1408" s="46">
        <v>32230</v>
      </c>
      <c r="K1408" s="46">
        <f t="shared" si="111"/>
        <v>92090</v>
      </c>
      <c r="N1408" s="46">
        <f t="shared" si="112"/>
        <v>0.5</v>
      </c>
    </row>
    <row r="1409" spans="1:17" x14ac:dyDescent="0.3">
      <c r="A1409" s="63">
        <v>450</v>
      </c>
      <c r="C1409" s="48">
        <v>43630</v>
      </c>
      <c r="D1409" s="22" t="s">
        <v>3051</v>
      </c>
      <c r="E1409" s="44">
        <v>7.3</v>
      </c>
      <c r="F1409" s="23" t="s">
        <v>3052</v>
      </c>
      <c r="G1409" s="24" t="s">
        <v>3053</v>
      </c>
      <c r="H1409" s="23">
        <v>1180</v>
      </c>
      <c r="I1409" s="25">
        <v>0.5</v>
      </c>
      <c r="J1409" s="46">
        <v>75600</v>
      </c>
      <c r="K1409" s="46">
        <f t="shared" si="111"/>
        <v>216000</v>
      </c>
      <c r="L1409" s="47">
        <v>255000</v>
      </c>
      <c r="M1409" s="47">
        <v>1020</v>
      </c>
      <c r="N1409" s="46">
        <f t="shared" si="112"/>
        <v>1020.5</v>
      </c>
    </row>
    <row r="1410" spans="1:17" s="39" customFormat="1" x14ac:dyDescent="0.3">
      <c r="A1410" s="35">
        <v>449</v>
      </c>
      <c r="B1410" s="36"/>
      <c r="C1410" s="37">
        <v>43630</v>
      </c>
      <c r="D1410" s="38" t="s">
        <v>3051</v>
      </c>
      <c r="E1410" s="35">
        <v>36.444000000000003</v>
      </c>
      <c r="F1410" s="39" t="s">
        <v>3052</v>
      </c>
      <c r="G1410" s="40" t="s">
        <v>3054</v>
      </c>
      <c r="H1410" s="39">
        <v>1180</v>
      </c>
      <c r="I1410" s="41">
        <v>0.5</v>
      </c>
      <c r="J1410" s="41">
        <v>42740</v>
      </c>
      <c r="K1410" s="41">
        <f t="shared" si="111"/>
        <v>122110</v>
      </c>
      <c r="L1410" s="42">
        <v>165802</v>
      </c>
      <c r="M1410" s="42">
        <v>663.6</v>
      </c>
      <c r="N1410" s="41">
        <f t="shared" si="112"/>
        <v>664.1</v>
      </c>
      <c r="O1410" s="53"/>
      <c r="P1410" s="37"/>
      <c r="Q1410" s="36"/>
    </row>
    <row r="1411" spans="1:17" x14ac:dyDescent="0.3">
      <c r="K1411" s="46"/>
      <c r="N1411" s="46">
        <f>SUM(N1406:N1410)</f>
        <v>1686.1</v>
      </c>
      <c r="O1411" s="51">
        <v>72076</v>
      </c>
      <c r="P1411" s="68">
        <v>43630</v>
      </c>
    </row>
    <row r="1412" spans="1:17" s="64" customFormat="1" x14ac:dyDescent="0.3">
      <c r="A1412" s="63"/>
      <c r="B1412" s="21"/>
      <c r="C1412" s="68"/>
      <c r="D1412" s="62"/>
      <c r="E1412" s="63"/>
      <c r="G1412" s="65"/>
      <c r="I1412" s="66"/>
      <c r="J1412" s="66"/>
      <c r="K1412" s="66"/>
      <c r="L1412" s="67"/>
      <c r="M1412" s="67"/>
      <c r="N1412" s="66"/>
      <c r="O1412" s="51"/>
      <c r="P1412" s="68"/>
      <c r="Q1412" s="21"/>
    </row>
    <row r="1413" spans="1:17" x14ac:dyDescent="0.3">
      <c r="A1413" s="63">
        <v>451</v>
      </c>
      <c r="C1413" s="48">
        <v>43630</v>
      </c>
      <c r="D1413" s="22" t="s">
        <v>3055</v>
      </c>
      <c r="E1413" s="44">
        <v>5.0049999999999999</v>
      </c>
      <c r="F1413" s="23" t="s">
        <v>3056</v>
      </c>
      <c r="G1413" s="24" t="s">
        <v>3057</v>
      </c>
      <c r="H1413" s="23">
        <v>1010</v>
      </c>
      <c r="I1413" s="25">
        <v>0.5</v>
      </c>
      <c r="J1413" s="46">
        <v>29170</v>
      </c>
      <c r="K1413" s="66">
        <f t="shared" ref="K1413" si="115">ROUND(J1413/0.35,-1)</f>
        <v>83340</v>
      </c>
      <c r="L1413" s="67">
        <v>96000</v>
      </c>
      <c r="M1413" s="67">
        <v>384</v>
      </c>
      <c r="N1413" s="66">
        <f t="shared" ref="N1413" si="116">I1413+M1413</f>
        <v>384.5</v>
      </c>
    </row>
    <row r="1414" spans="1:17" x14ac:dyDescent="0.3">
      <c r="A1414" s="63" t="s">
        <v>3058</v>
      </c>
      <c r="C1414" s="48">
        <v>43630</v>
      </c>
      <c r="D1414" s="22" t="s">
        <v>3059</v>
      </c>
      <c r="E1414" s="44">
        <v>1.018</v>
      </c>
      <c r="F1414" s="23" t="s">
        <v>3060</v>
      </c>
      <c r="G1414" s="24" t="s">
        <v>3061</v>
      </c>
      <c r="H1414" s="23">
        <v>1220</v>
      </c>
      <c r="I1414" s="25">
        <v>0.5</v>
      </c>
      <c r="J1414" s="46">
        <v>8680</v>
      </c>
      <c r="K1414" s="46">
        <f t="shared" si="111"/>
        <v>24800</v>
      </c>
      <c r="N1414" s="46">
        <f t="shared" si="112"/>
        <v>0.5</v>
      </c>
    </row>
    <row r="1415" spans="1:17" s="39" customFormat="1" x14ac:dyDescent="0.3">
      <c r="A1415" s="35">
        <v>452</v>
      </c>
      <c r="B1415" s="36"/>
      <c r="C1415" s="37">
        <v>43630</v>
      </c>
      <c r="D1415" s="38" t="s">
        <v>3059</v>
      </c>
      <c r="E1415" s="35">
        <v>1.018</v>
      </c>
      <c r="F1415" s="40" t="s">
        <v>3061</v>
      </c>
      <c r="G1415" s="40" t="s">
        <v>3062</v>
      </c>
      <c r="H1415" s="39">
        <v>1220</v>
      </c>
      <c r="I1415" s="41">
        <v>0.5</v>
      </c>
      <c r="J1415" s="41">
        <v>8680</v>
      </c>
      <c r="K1415" s="41">
        <f t="shared" ref="K1415:K1471" si="117">ROUND(J1415/0.35,-1)</f>
        <v>24800</v>
      </c>
      <c r="L1415" s="42">
        <v>75000</v>
      </c>
      <c r="M1415" s="42">
        <v>300</v>
      </c>
      <c r="N1415" s="41">
        <f t="shared" ref="N1415:N1471" si="118">I1415+M1415</f>
        <v>300.5</v>
      </c>
      <c r="O1415" s="53"/>
      <c r="P1415" s="37"/>
      <c r="Q1415" s="36"/>
    </row>
    <row r="1416" spans="1:17" x14ac:dyDescent="0.3">
      <c r="K1416" s="46"/>
      <c r="N1416" s="46">
        <f>SUM(N1413:N1415)</f>
        <v>685.5</v>
      </c>
      <c r="O1416" s="51">
        <v>72104</v>
      </c>
      <c r="P1416" s="68">
        <v>43633</v>
      </c>
    </row>
    <row r="1417" spans="1:17" x14ac:dyDescent="0.3">
      <c r="K1417" s="46"/>
      <c r="N1417" s="46"/>
    </row>
    <row r="1418" spans="1:17" x14ac:dyDescent="0.3">
      <c r="A1418" s="63">
        <v>453</v>
      </c>
      <c r="C1418" s="48">
        <v>43633</v>
      </c>
      <c r="D1418" s="22" t="s">
        <v>3064</v>
      </c>
      <c r="E1418" s="44">
        <v>0.71</v>
      </c>
      <c r="F1418" s="23" t="s">
        <v>3065</v>
      </c>
      <c r="G1418" s="24" t="s">
        <v>3066</v>
      </c>
      <c r="H1418" s="23">
        <v>1130</v>
      </c>
      <c r="I1418" s="25">
        <v>0.5</v>
      </c>
      <c r="J1418" s="46">
        <v>14380</v>
      </c>
      <c r="K1418" s="46">
        <f t="shared" si="117"/>
        <v>41090</v>
      </c>
      <c r="L1418" s="47">
        <v>98500</v>
      </c>
      <c r="M1418" s="47">
        <v>394</v>
      </c>
      <c r="N1418" s="46">
        <f t="shared" si="118"/>
        <v>394.5</v>
      </c>
    </row>
    <row r="1419" spans="1:17" x14ac:dyDescent="0.3">
      <c r="A1419" s="63" t="s">
        <v>3067</v>
      </c>
      <c r="C1419" s="48">
        <v>43633</v>
      </c>
      <c r="D1419" s="22" t="s">
        <v>1127</v>
      </c>
      <c r="E1419" s="44">
        <v>0.44400000000000001</v>
      </c>
      <c r="F1419" s="23" t="s">
        <v>3068</v>
      </c>
      <c r="G1419" s="24" t="s">
        <v>3069</v>
      </c>
      <c r="H1419" s="23">
        <v>2010</v>
      </c>
      <c r="I1419" s="25">
        <v>1</v>
      </c>
      <c r="J1419" s="46">
        <v>10070</v>
      </c>
      <c r="K1419" s="46">
        <f t="shared" si="117"/>
        <v>28770</v>
      </c>
      <c r="N1419" s="46">
        <f t="shared" si="118"/>
        <v>1</v>
      </c>
    </row>
    <row r="1420" spans="1:17" x14ac:dyDescent="0.3">
      <c r="D1420" s="22" t="s">
        <v>1128</v>
      </c>
      <c r="E1420" s="44">
        <v>1.274</v>
      </c>
      <c r="H1420" s="23">
        <v>2010</v>
      </c>
      <c r="K1420" s="46">
        <f t="shared" si="117"/>
        <v>0</v>
      </c>
      <c r="N1420" s="46">
        <f t="shared" si="118"/>
        <v>0</v>
      </c>
    </row>
    <row r="1421" spans="1:17" s="39" customFormat="1" x14ac:dyDescent="0.3">
      <c r="A1421" s="35" t="s">
        <v>3070</v>
      </c>
      <c r="B1421" s="36"/>
      <c r="C1421" s="37">
        <v>43634</v>
      </c>
      <c r="D1421" s="38" t="s">
        <v>3071</v>
      </c>
      <c r="E1421" s="35">
        <v>2.06</v>
      </c>
      <c r="F1421" s="39" t="s">
        <v>3072</v>
      </c>
      <c r="G1421" s="40" t="s">
        <v>3073</v>
      </c>
      <c r="H1421" s="39">
        <v>1060</v>
      </c>
      <c r="I1421" s="41">
        <v>0.5</v>
      </c>
      <c r="J1421" s="41">
        <v>34300</v>
      </c>
      <c r="K1421" s="41">
        <f t="shared" si="117"/>
        <v>98000</v>
      </c>
      <c r="L1421" s="42"/>
      <c r="M1421" s="42"/>
      <c r="N1421" s="41">
        <f t="shared" si="118"/>
        <v>0.5</v>
      </c>
      <c r="O1421" s="53"/>
      <c r="P1421" s="37"/>
      <c r="Q1421" s="36"/>
    </row>
    <row r="1422" spans="1:17" x14ac:dyDescent="0.3">
      <c r="K1422" s="46"/>
      <c r="N1422" s="46">
        <f>SUM(N1418:N1421)</f>
        <v>396</v>
      </c>
      <c r="O1422" s="51">
        <v>72114</v>
      </c>
      <c r="P1422" s="68">
        <v>43634</v>
      </c>
    </row>
    <row r="1423" spans="1:17" x14ac:dyDescent="0.3">
      <c r="K1423" s="46"/>
      <c r="N1423" s="46"/>
    </row>
    <row r="1424" spans="1:17" x14ac:dyDescent="0.3">
      <c r="A1424" s="63">
        <v>455</v>
      </c>
      <c r="C1424" s="48">
        <v>43634</v>
      </c>
      <c r="D1424" s="22" t="s">
        <v>3074</v>
      </c>
      <c r="E1424" s="44">
        <v>15.319000000000001</v>
      </c>
      <c r="F1424" s="23" t="s">
        <v>3075</v>
      </c>
      <c r="G1424" s="24" t="s">
        <v>3076</v>
      </c>
      <c r="H1424" s="23">
        <v>1090</v>
      </c>
      <c r="I1424" s="25">
        <v>0.5</v>
      </c>
      <c r="J1424" s="46">
        <v>42220</v>
      </c>
      <c r="K1424" s="46">
        <f t="shared" si="117"/>
        <v>120630</v>
      </c>
      <c r="L1424" s="47">
        <v>270000</v>
      </c>
      <c r="M1424" s="47">
        <v>1080</v>
      </c>
      <c r="N1424" s="46">
        <f t="shared" si="118"/>
        <v>1080.5</v>
      </c>
    </row>
    <row r="1425" spans="1:17" x14ac:dyDescent="0.3">
      <c r="A1425" s="63" t="s">
        <v>3077</v>
      </c>
      <c r="C1425" s="48">
        <v>43630</v>
      </c>
      <c r="D1425" s="22" t="s">
        <v>3078</v>
      </c>
      <c r="F1425" s="23" t="s">
        <v>3079</v>
      </c>
      <c r="G1425" s="24" t="s">
        <v>3080</v>
      </c>
      <c r="H1425" s="23">
        <v>1050</v>
      </c>
      <c r="I1425" s="25">
        <v>0</v>
      </c>
      <c r="K1425" s="46">
        <f t="shared" si="117"/>
        <v>0</v>
      </c>
      <c r="N1425" s="46">
        <f t="shared" si="118"/>
        <v>0</v>
      </c>
      <c r="O1425" s="51" t="s">
        <v>1630</v>
      </c>
    </row>
    <row r="1426" spans="1:17" x14ac:dyDescent="0.3">
      <c r="A1426" s="63">
        <v>454</v>
      </c>
      <c r="B1426" s="21" t="s">
        <v>403</v>
      </c>
      <c r="C1426" s="48">
        <v>43634</v>
      </c>
      <c r="D1426" s="22" t="s">
        <v>3081</v>
      </c>
      <c r="E1426" s="44">
        <v>0.19</v>
      </c>
      <c r="F1426" s="23" t="s">
        <v>3082</v>
      </c>
      <c r="G1426" s="24" t="s">
        <v>3083</v>
      </c>
      <c r="H1426" s="23">
        <v>3010</v>
      </c>
      <c r="I1426" s="25">
        <v>0.5</v>
      </c>
      <c r="J1426" s="46">
        <v>29790</v>
      </c>
      <c r="K1426" s="46">
        <f t="shared" si="117"/>
        <v>85110</v>
      </c>
      <c r="L1426" s="47">
        <v>66000</v>
      </c>
      <c r="M1426" s="47">
        <v>264</v>
      </c>
      <c r="N1426" s="46">
        <f t="shared" si="118"/>
        <v>264.5</v>
      </c>
    </row>
    <row r="1427" spans="1:17" x14ac:dyDescent="0.3">
      <c r="A1427" s="63">
        <v>457</v>
      </c>
      <c r="C1427" s="48">
        <v>43635</v>
      </c>
      <c r="D1427" s="22" t="s">
        <v>3084</v>
      </c>
      <c r="E1427" s="44" t="s">
        <v>3085</v>
      </c>
      <c r="F1427" s="23" t="s">
        <v>3086</v>
      </c>
      <c r="G1427" s="24" t="s">
        <v>3087</v>
      </c>
      <c r="H1427" s="23">
        <v>1150</v>
      </c>
      <c r="I1427" s="25">
        <v>0.5</v>
      </c>
      <c r="J1427" s="46">
        <v>34570</v>
      </c>
      <c r="K1427" s="46">
        <f t="shared" si="117"/>
        <v>98770</v>
      </c>
      <c r="L1427" s="47">
        <v>127500</v>
      </c>
      <c r="M1427" s="47">
        <v>510</v>
      </c>
      <c r="N1427" s="46">
        <f t="shared" si="118"/>
        <v>510.5</v>
      </c>
    </row>
    <row r="1428" spans="1:17" x14ac:dyDescent="0.3">
      <c r="A1428" s="63">
        <v>456</v>
      </c>
      <c r="C1428" s="48">
        <v>43628</v>
      </c>
      <c r="D1428" s="22" t="s">
        <v>3088</v>
      </c>
      <c r="E1428" s="44">
        <v>1</v>
      </c>
      <c r="F1428" s="23" t="s">
        <v>3090</v>
      </c>
      <c r="G1428" s="24" t="s">
        <v>3091</v>
      </c>
      <c r="H1428" s="23">
        <v>1180</v>
      </c>
      <c r="I1428" s="25">
        <v>1</v>
      </c>
      <c r="J1428" s="46">
        <v>3750</v>
      </c>
      <c r="K1428" s="46">
        <f t="shared" si="117"/>
        <v>10710</v>
      </c>
      <c r="L1428" s="47">
        <v>13000</v>
      </c>
      <c r="M1428" s="47">
        <v>52</v>
      </c>
      <c r="N1428" s="46">
        <f t="shared" si="118"/>
        <v>53</v>
      </c>
    </row>
    <row r="1429" spans="1:17" x14ac:dyDescent="0.3">
      <c r="D1429" s="22" t="s">
        <v>3089</v>
      </c>
      <c r="E1429" s="44">
        <v>1.1240000000000001</v>
      </c>
      <c r="H1429" s="23">
        <v>1130</v>
      </c>
      <c r="K1429" s="46">
        <f t="shared" si="117"/>
        <v>0</v>
      </c>
      <c r="N1429" s="46">
        <f t="shared" si="118"/>
        <v>0</v>
      </c>
    </row>
    <row r="1430" spans="1:17" x14ac:dyDescent="0.3">
      <c r="A1430" s="63" t="s">
        <v>3092</v>
      </c>
      <c r="C1430" s="48">
        <v>43635</v>
      </c>
      <c r="D1430" s="22" t="s">
        <v>3093</v>
      </c>
      <c r="E1430" s="44">
        <v>80</v>
      </c>
      <c r="F1430" s="23" t="s">
        <v>3094</v>
      </c>
      <c r="G1430" s="24" t="s">
        <v>3095</v>
      </c>
      <c r="H1430" s="23">
        <v>1040</v>
      </c>
      <c r="I1430" s="25">
        <v>1</v>
      </c>
      <c r="J1430" s="46">
        <v>264400</v>
      </c>
      <c r="K1430" s="46">
        <f t="shared" si="117"/>
        <v>755430</v>
      </c>
      <c r="N1430" s="46">
        <f t="shared" si="118"/>
        <v>1</v>
      </c>
    </row>
    <row r="1431" spans="1:17" s="39" customFormat="1" x14ac:dyDescent="0.3">
      <c r="A1431" s="35"/>
      <c r="B1431" s="36"/>
      <c r="C1431" s="37"/>
      <c r="D1431" s="38" t="s">
        <v>2265</v>
      </c>
      <c r="E1431" s="35">
        <v>80</v>
      </c>
      <c r="F1431" s="39" t="s">
        <v>1195</v>
      </c>
      <c r="G1431" s="40"/>
      <c r="I1431" s="41"/>
      <c r="J1431" s="41"/>
      <c r="K1431" s="41">
        <f t="shared" si="117"/>
        <v>0</v>
      </c>
      <c r="L1431" s="42"/>
      <c r="M1431" s="42"/>
      <c r="N1431" s="41">
        <f t="shared" si="118"/>
        <v>0</v>
      </c>
      <c r="O1431" s="53"/>
      <c r="P1431" s="37"/>
      <c r="Q1431" s="36"/>
    </row>
    <row r="1432" spans="1:17" x14ac:dyDescent="0.3">
      <c r="K1432" s="46"/>
      <c r="N1432" s="46">
        <f>SUM(N1424:N1431)</f>
        <v>1909.5</v>
      </c>
      <c r="P1432" s="68">
        <v>43635</v>
      </c>
    </row>
    <row r="1433" spans="1:17" x14ac:dyDescent="0.3">
      <c r="K1433" s="46"/>
      <c r="N1433" s="46"/>
    </row>
    <row r="1434" spans="1:17" x14ac:dyDescent="0.3">
      <c r="A1434" s="63">
        <v>457</v>
      </c>
      <c r="C1434" s="48">
        <v>43636</v>
      </c>
      <c r="D1434" s="22" t="s">
        <v>3096</v>
      </c>
      <c r="E1434" s="44" t="s">
        <v>3097</v>
      </c>
      <c r="F1434" s="23" t="s">
        <v>3098</v>
      </c>
      <c r="G1434" s="24" t="s">
        <v>3099</v>
      </c>
      <c r="H1434" s="23">
        <v>3010</v>
      </c>
      <c r="I1434" s="25">
        <v>0.5</v>
      </c>
      <c r="J1434" s="46">
        <v>14980</v>
      </c>
      <c r="K1434" s="46">
        <f t="shared" si="117"/>
        <v>42800</v>
      </c>
      <c r="L1434" s="47">
        <v>22000</v>
      </c>
      <c r="M1434" s="47">
        <v>88</v>
      </c>
      <c r="N1434" s="46">
        <f t="shared" si="118"/>
        <v>88.5</v>
      </c>
    </row>
    <row r="1435" spans="1:17" x14ac:dyDescent="0.3">
      <c r="A1435" s="63">
        <v>458</v>
      </c>
      <c r="C1435" s="48">
        <v>43636</v>
      </c>
      <c r="D1435" s="22" t="s">
        <v>3100</v>
      </c>
      <c r="E1435" s="44" t="s">
        <v>3101</v>
      </c>
      <c r="F1435" s="23" t="s">
        <v>3102</v>
      </c>
      <c r="G1435" s="24" t="s">
        <v>3103</v>
      </c>
      <c r="H1435" s="23">
        <v>1190</v>
      </c>
      <c r="I1435" s="25">
        <v>0.5</v>
      </c>
      <c r="J1435" s="46">
        <v>32960</v>
      </c>
      <c r="K1435" s="46">
        <f t="shared" si="117"/>
        <v>94170</v>
      </c>
      <c r="L1435" s="47">
        <v>118000</v>
      </c>
      <c r="M1435" s="47">
        <v>472</v>
      </c>
      <c r="N1435" s="46">
        <f t="shared" si="118"/>
        <v>472.5</v>
      </c>
    </row>
    <row r="1436" spans="1:17" x14ac:dyDescent="0.3">
      <c r="A1436" s="63">
        <v>459</v>
      </c>
      <c r="C1436" s="48">
        <v>43636</v>
      </c>
      <c r="D1436" s="22" t="s">
        <v>3104</v>
      </c>
      <c r="E1436" s="44" t="s">
        <v>2475</v>
      </c>
      <c r="F1436" s="23" t="s">
        <v>3106</v>
      </c>
      <c r="G1436" s="24" t="s">
        <v>3107</v>
      </c>
      <c r="H1436" s="23">
        <v>3010</v>
      </c>
      <c r="I1436" s="25">
        <v>1</v>
      </c>
      <c r="J1436" s="46">
        <v>25300</v>
      </c>
      <c r="K1436" s="46">
        <f t="shared" si="117"/>
        <v>72290</v>
      </c>
      <c r="L1436" s="47">
        <v>28000</v>
      </c>
      <c r="M1436" s="47">
        <v>112</v>
      </c>
      <c r="N1436" s="46">
        <f t="shared" si="118"/>
        <v>113</v>
      </c>
    </row>
    <row r="1437" spans="1:17" x14ac:dyDescent="0.3">
      <c r="D1437" s="22" t="s">
        <v>3105</v>
      </c>
      <c r="E1437" s="44">
        <v>0.10680000000000001</v>
      </c>
      <c r="F1437" s="23" t="s">
        <v>1195</v>
      </c>
      <c r="G1437" s="24" t="s">
        <v>1195</v>
      </c>
      <c r="K1437" s="46">
        <f t="shared" si="117"/>
        <v>0</v>
      </c>
      <c r="N1437" s="46">
        <f t="shared" si="118"/>
        <v>0</v>
      </c>
    </row>
    <row r="1438" spans="1:17" s="39" customFormat="1" ht="26" x14ac:dyDescent="0.3">
      <c r="A1438" s="35">
        <v>460</v>
      </c>
      <c r="B1438" s="36"/>
      <c r="C1438" s="37">
        <v>43636</v>
      </c>
      <c r="D1438" s="38" t="s">
        <v>3108</v>
      </c>
      <c r="E1438" s="35">
        <v>0.46</v>
      </c>
      <c r="F1438" s="39" t="s">
        <v>3109</v>
      </c>
      <c r="G1438" s="40" t="s">
        <v>3110</v>
      </c>
      <c r="H1438" s="39">
        <v>1150</v>
      </c>
      <c r="I1438" s="41">
        <v>0.5</v>
      </c>
      <c r="J1438" s="41">
        <v>27060</v>
      </c>
      <c r="K1438" s="41">
        <f t="shared" si="117"/>
        <v>77310</v>
      </c>
      <c r="L1438" s="42">
        <v>77300</v>
      </c>
      <c r="M1438" s="42">
        <v>309.2</v>
      </c>
      <c r="N1438" s="41">
        <f t="shared" si="118"/>
        <v>309.7</v>
      </c>
      <c r="O1438" s="53" t="s">
        <v>3111</v>
      </c>
      <c r="P1438" s="37"/>
      <c r="Q1438" s="36"/>
    </row>
    <row r="1439" spans="1:17" x14ac:dyDescent="0.3">
      <c r="K1439" s="46"/>
      <c r="N1439" s="46">
        <f>SUM(N1434:N1438)</f>
        <v>983.7</v>
      </c>
      <c r="O1439" s="51">
        <v>72153</v>
      </c>
      <c r="P1439" s="68">
        <v>43636</v>
      </c>
    </row>
    <row r="1440" spans="1:17" s="64" customFormat="1" x14ac:dyDescent="0.3">
      <c r="A1440" s="63"/>
      <c r="B1440" s="21"/>
      <c r="C1440" s="68"/>
      <c r="D1440" s="62"/>
      <c r="E1440" s="63"/>
      <c r="G1440" s="65"/>
      <c r="I1440" s="66"/>
      <c r="J1440" s="66"/>
      <c r="K1440" s="66"/>
      <c r="L1440" s="67"/>
      <c r="M1440" s="67"/>
      <c r="N1440" s="66"/>
      <c r="O1440" s="51"/>
      <c r="P1440" s="68"/>
      <c r="Q1440" s="21"/>
    </row>
    <row r="1441" spans="1:17" x14ac:dyDescent="0.3">
      <c r="A1441" s="63" t="s">
        <v>3116</v>
      </c>
      <c r="C1441" s="48">
        <v>43636</v>
      </c>
      <c r="D1441" s="22" t="s">
        <v>3117</v>
      </c>
      <c r="E1441" s="44">
        <v>1.1000000000000001</v>
      </c>
      <c r="F1441" s="23" t="s">
        <v>3118</v>
      </c>
      <c r="G1441" s="24" t="s">
        <v>3119</v>
      </c>
      <c r="H1441" s="23">
        <v>1020</v>
      </c>
      <c r="I1441" s="25">
        <v>0.5</v>
      </c>
      <c r="J1441" s="46">
        <v>31420</v>
      </c>
      <c r="K1441" s="46">
        <f t="shared" si="117"/>
        <v>89770</v>
      </c>
      <c r="N1441" s="66">
        <f t="shared" si="118"/>
        <v>0.5</v>
      </c>
    </row>
    <row r="1442" spans="1:17" x14ac:dyDescent="0.3">
      <c r="A1442" s="63" t="s">
        <v>3113</v>
      </c>
      <c r="C1442" s="48">
        <v>43636</v>
      </c>
      <c r="D1442" s="22" t="s">
        <v>3114</v>
      </c>
      <c r="E1442" s="44" t="s">
        <v>3115</v>
      </c>
      <c r="F1442" s="23" t="s">
        <v>3121</v>
      </c>
      <c r="G1442" s="24" t="s">
        <v>3120</v>
      </c>
      <c r="H1442" s="23">
        <v>3010</v>
      </c>
      <c r="I1442" s="25">
        <v>0.5</v>
      </c>
      <c r="J1442" s="46">
        <v>36990</v>
      </c>
      <c r="K1442" s="46">
        <f t="shared" si="117"/>
        <v>105690</v>
      </c>
      <c r="N1442" s="66">
        <f t="shared" si="118"/>
        <v>0.5</v>
      </c>
    </row>
    <row r="1443" spans="1:17" x14ac:dyDescent="0.3">
      <c r="A1443" s="63" t="s">
        <v>3122</v>
      </c>
      <c r="C1443" s="48">
        <v>43637</v>
      </c>
      <c r="D1443" s="22" t="s">
        <v>3123</v>
      </c>
      <c r="E1443" s="44">
        <v>4</v>
      </c>
      <c r="F1443" s="23" t="s">
        <v>3124</v>
      </c>
      <c r="G1443" s="24" t="s">
        <v>3125</v>
      </c>
      <c r="H1443" s="23">
        <v>1090</v>
      </c>
      <c r="I1443" s="25">
        <v>0.5</v>
      </c>
      <c r="J1443" s="46">
        <v>20640</v>
      </c>
      <c r="K1443" s="46">
        <f t="shared" si="117"/>
        <v>58970</v>
      </c>
      <c r="N1443" s="66">
        <f t="shared" si="118"/>
        <v>0.5</v>
      </c>
    </row>
    <row r="1444" spans="1:17" x14ac:dyDescent="0.3">
      <c r="A1444" s="63" t="s">
        <v>3126</v>
      </c>
      <c r="C1444" s="48">
        <v>43640</v>
      </c>
      <c r="D1444" s="22" t="s">
        <v>3127</v>
      </c>
      <c r="E1444" s="44">
        <v>0.9</v>
      </c>
      <c r="F1444" s="23" t="s">
        <v>3129</v>
      </c>
      <c r="G1444" s="24" t="s">
        <v>3128</v>
      </c>
      <c r="H1444" s="23">
        <v>1090</v>
      </c>
      <c r="I1444" s="25">
        <v>0.5</v>
      </c>
      <c r="J1444" s="46">
        <v>46400</v>
      </c>
      <c r="K1444" s="46">
        <f t="shared" si="117"/>
        <v>132570</v>
      </c>
      <c r="N1444" s="66">
        <f t="shared" si="118"/>
        <v>0.5</v>
      </c>
    </row>
    <row r="1445" spans="1:17" x14ac:dyDescent="0.3">
      <c r="A1445" s="63" t="s">
        <v>3130</v>
      </c>
      <c r="C1445" s="48">
        <v>43640</v>
      </c>
      <c r="D1445" s="22" t="s">
        <v>3131</v>
      </c>
      <c r="E1445" s="44">
        <v>59.817</v>
      </c>
      <c r="F1445" s="23" t="s">
        <v>3132</v>
      </c>
      <c r="G1445" s="24" t="s">
        <v>3133</v>
      </c>
      <c r="H1445" s="23">
        <v>1210</v>
      </c>
      <c r="I1445" s="25">
        <v>0.5</v>
      </c>
      <c r="J1445" s="46">
        <v>92280</v>
      </c>
      <c r="K1445" s="46">
        <f t="shared" si="117"/>
        <v>263660</v>
      </c>
      <c r="N1445" s="66">
        <f t="shared" si="118"/>
        <v>0.5</v>
      </c>
    </row>
    <row r="1446" spans="1:17" x14ac:dyDescent="0.3">
      <c r="A1446" s="63" t="s">
        <v>3134</v>
      </c>
      <c r="C1446" s="48">
        <v>43640</v>
      </c>
      <c r="D1446" s="22" t="s">
        <v>3135</v>
      </c>
      <c r="E1446" s="44">
        <v>44.042999999999999</v>
      </c>
      <c r="F1446" s="23" t="s">
        <v>3132</v>
      </c>
      <c r="G1446" s="24" t="s">
        <v>3133</v>
      </c>
      <c r="H1446" s="23">
        <v>1210</v>
      </c>
      <c r="I1446" s="25">
        <v>0.5</v>
      </c>
      <c r="J1446" s="46">
        <v>51420</v>
      </c>
      <c r="K1446" s="46">
        <f t="shared" si="117"/>
        <v>146910</v>
      </c>
      <c r="N1446" s="66">
        <f t="shared" si="118"/>
        <v>0.5</v>
      </c>
    </row>
    <row r="1447" spans="1:17" x14ac:dyDescent="0.3">
      <c r="A1447" s="63">
        <v>463</v>
      </c>
      <c r="C1447" s="48">
        <v>43640</v>
      </c>
      <c r="D1447" s="22" t="s">
        <v>3144</v>
      </c>
      <c r="E1447" s="44">
        <v>5.18</v>
      </c>
      <c r="F1447" s="23" t="s">
        <v>3145</v>
      </c>
      <c r="G1447" s="24" t="s">
        <v>3146</v>
      </c>
      <c r="H1447" s="23">
        <v>1160</v>
      </c>
      <c r="I1447" s="25">
        <v>0.5</v>
      </c>
      <c r="J1447" s="46">
        <v>5500</v>
      </c>
      <c r="K1447" s="46">
        <f t="shared" si="117"/>
        <v>15710</v>
      </c>
      <c r="L1447" s="47">
        <v>30000</v>
      </c>
      <c r="M1447" s="47">
        <v>120</v>
      </c>
      <c r="N1447" s="66">
        <f t="shared" si="118"/>
        <v>120.5</v>
      </c>
    </row>
    <row r="1448" spans="1:17" x14ac:dyDescent="0.3">
      <c r="A1448" s="63" t="s">
        <v>3147</v>
      </c>
      <c r="C1448" s="48">
        <v>43640</v>
      </c>
      <c r="D1448" s="22" t="s">
        <v>3148</v>
      </c>
      <c r="E1448" s="44" t="s">
        <v>553</v>
      </c>
      <c r="F1448" s="23" t="s">
        <v>3149</v>
      </c>
      <c r="G1448" s="24" t="s">
        <v>3150</v>
      </c>
      <c r="H1448" s="23">
        <v>2050</v>
      </c>
      <c r="I1448" s="25">
        <v>0.5</v>
      </c>
      <c r="J1448" s="46">
        <v>20190</v>
      </c>
      <c r="K1448" s="46">
        <f t="shared" si="117"/>
        <v>57690</v>
      </c>
      <c r="N1448" s="66">
        <f t="shared" si="118"/>
        <v>0.5</v>
      </c>
    </row>
    <row r="1449" spans="1:17" x14ac:dyDescent="0.3">
      <c r="A1449" s="63" t="s">
        <v>3151</v>
      </c>
      <c r="C1449" s="48">
        <v>43640</v>
      </c>
      <c r="D1449" s="22" t="s">
        <v>3152</v>
      </c>
      <c r="E1449" s="44">
        <v>94.197000000000003</v>
      </c>
      <c r="F1449" s="23" t="s">
        <v>3132</v>
      </c>
      <c r="G1449" s="24" t="s">
        <v>3133</v>
      </c>
      <c r="H1449" s="23">
        <v>1210</v>
      </c>
      <c r="I1449" s="25">
        <v>0.5</v>
      </c>
      <c r="J1449" s="46">
        <v>110720</v>
      </c>
      <c r="K1449" s="46">
        <f t="shared" si="117"/>
        <v>316340</v>
      </c>
      <c r="N1449" s="66">
        <f t="shared" si="118"/>
        <v>0.5</v>
      </c>
    </row>
    <row r="1450" spans="1:17" x14ac:dyDescent="0.3">
      <c r="A1450" s="63" t="s">
        <v>3153</v>
      </c>
      <c r="C1450" s="48">
        <v>43640</v>
      </c>
      <c r="D1450" s="22" t="s">
        <v>3154</v>
      </c>
      <c r="E1450" s="44">
        <v>94.754999999999995</v>
      </c>
      <c r="F1450" s="23" t="s">
        <v>3132</v>
      </c>
      <c r="G1450" s="24" t="s">
        <v>3133</v>
      </c>
      <c r="H1450" s="23">
        <v>1210</v>
      </c>
      <c r="I1450" s="25">
        <v>0.5</v>
      </c>
      <c r="J1450" s="46">
        <v>111430</v>
      </c>
      <c r="K1450" s="46">
        <f t="shared" si="117"/>
        <v>318370</v>
      </c>
      <c r="N1450" s="66">
        <f t="shared" si="118"/>
        <v>0.5</v>
      </c>
    </row>
    <row r="1451" spans="1:17" x14ac:dyDescent="0.3">
      <c r="A1451" s="63">
        <v>464</v>
      </c>
      <c r="C1451" s="48">
        <v>43640</v>
      </c>
      <c r="D1451" s="22" t="s">
        <v>3155</v>
      </c>
      <c r="E1451" s="44">
        <v>0.17219999999999999</v>
      </c>
      <c r="F1451" s="23" t="s">
        <v>3156</v>
      </c>
      <c r="G1451" s="24" t="s">
        <v>3157</v>
      </c>
      <c r="H1451" s="23">
        <v>2050</v>
      </c>
      <c r="I1451" s="25">
        <v>0.5</v>
      </c>
      <c r="J1451" s="46">
        <v>8480</v>
      </c>
      <c r="K1451" s="46">
        <f t="shared" si="117"/>
        <v>24230</v>
      </c>
      <c r="L1451" s="47">
        <v>40000</v>
      </c>
      <c r="M1451" s="47">
        <v>160</v>
      </c>
      <c r="N1451" s="66">
        <f t="shared" si="118"/>
        <v>160.5</v>
      </c>
    </row>
    <row r="1452" spans="1:17" x14ac:dyDescent="0.3">
      <c r="A1452" s="63">
        <v>465</v>
      </c>
      <c r="C1452" s="48">
        <v>43640</v>
      </c>
      <c r="D1452" s="22" t="s">
        <v>3158</v>
      </c>
      <c r="E1452" s="44" t="s">
        <v>3160</v>
      </c>
      <c r="F1452" s="23" t="s">
        <v>3188</v>
      </c>
      <c r="G1452" s="24" t="s">
        <v>3161</v>
      </c>
      <c r="H1452" s="23">
        <v>3010</v>
      </c>
      <c r="I1452" s="25">
        <v>1</v>
      </c>
      <c r="J1452" s="46">
        <v>53920</v>
      </c>
      <c r="K1452" s="46">
        <f t="shared" si="117"/>
        <v>154060</v>
      </c>
      <c r="L1452" s="47">
        <v>187000</v>
      </c>
      <c r="M1452" s="47">
        <v>748</v>
      </c>
      <c r="N1452" s="66">
        <f t="shared" si="118"/>
        <v>749</v>
      </c>
    </row>
    <row r="1453" spans="1:17" s="39" customFormat="1" x14ac:dyDescent="0.3">
      <c r="A1453" s="35"/>
      <c r="B1453" s="36"/>
      <c r="C1453" s="37"/>
      <c r="D1453" s="38" t="s">
        <v>3159</v>
      </c>
      <c r="E1453" s="35">
        <v>0.42</v>
      </c>
      <c r="G1453" s="40"/>
      <c r="I1453" s="41"/>
      <c r="J1453" s="41"/>
      <c r="K1453" s="41">
        <f t="shared" si="117"/>
        <v>0</v>
      </c>
      <c r="L1453" s="42"/>
      <c r="M1453" s="42"/>
      <c r="N1453" s="41">
        <f t="shared" si="118"/>
        <v>0</v>
      </c>
      <c r="O1453" s="53"/>
      <c r="P1453" s="37"/>
      <c r="Q1453" s="36"/>
    </row>
    <row r="1454" spans="1:17" x14ac:dyDescent="0.3">
      <c r="K1454" s="46"/>
      <c r="N1454" s="46">
        <f>SUM(N1441:N1453)</f>
        <v>1034.5</v>
      </c>
      <c r="O1454" s="51">
        <v>72186</v>
      </c>
      <c r="P1454" s="68">
        <v>43640</v>
      </c>
    </row>
    <row r="1455" spans="1:17" x14ac:dyDescent="0.3">
      <c r="K1455" s="46"/>
      <c r="N1455" s="46"/>
    </row>
    <row r="1456" spans="1:17" s="64" customFormat="1" x14ac:dyDescent="0.3">
      <c r="A1456" s="63">
        <v>461</v>
      </c>
      <c r="B1456" s="21"/>
      <c r="C1456" s="68">
        <v>43637</v>
      </c>
      <c r="D1456" s="62" t="s">
        <v>3136</v>
      </c>
      <c r="E1456" s="63" t="s">
        <v>3138</v>
      </c>
      <c r="F1456" s="64" t="s">
        <v>3139</v>
      </c>
      <c r="G1456" s="65" t="s">
        <v>3140</v>
      </c>
      <c r="H1456" s="64">
        <v>2050</v>
      </c>
      <c r="I1456" s="66">
        <v>1</v>
      </c>
      <c r="J1456" s="66">
        <v>16710</v>
      </c>
      <c r="K1456" s="66">
        <f>ROUND(J1456/0.35,-1)</f>
        <v>47740</v>
      </c>
      <c r="L1456" s="67">
        <v>60000</v>
      </c>
      <c r="M1456" s="67">
        <v>240</v>
      </c>
      <c r="N1456" s="66">
        <f>I1456+M1456</f>
        <v>241</v>
      </c>
      <c r="O1456" s="51"/>
      <c r="P1456" s="68"/>
      <c r="Q1456" s="21"/>
    </row>
    <row r="1457" spans="1:17" s="64" customFormat="1" x14ac:dyDescent="0.3">
      <c r="A1457" s="63"/>
      <c r="B1457" s="21"/>
      <c r="C1457" s="68"/>
      <c r="D1457" s="62" t="s">
        <v>3137</v>
      </c>
      <c r="E1457" s="63">
        <v>4.8299999999999998E-4</v>
      </c>
      <c r="F1457" s="64" t="s">
        <v>77</v>
      </c>
      <c r="G1457" s="65" t="s">
        <v>77</v>
      </c>
      <c r="I1457" s="66"/>
      <c r="J1457" s="66"/>
      <c r="K1457" s="66">
        <f>ROUND(J1457/0.35,-1)</f>
        <v>0</v>
      </c>
      <c r="L1457" s="67"/>
      <c r="M1457" s="67"/>
      <c r="N1457" s="66">
        <f>I1457+M1457</f>
        <v>0</v>
      </c>
      <c r="O1457" s="51"/>
      <c r="P1457" s="68"/>
      <c r="Q1457" s="21"/>
    </row>
    <row r="1458" spans="1:17" s="64" customFormat="1" x14ac:dyDescent="0.3">
      <c r="A1458" s="63">
        <v>462</v>
      </c>
      <c r="B1458" s="21"/>
      <c r="C1458" s="68">
        <v>43637</v>
      </c>
      <c r="D1458" s="62" t="s">
        <v>3141</v>
      </c>
      <c r="E1458" s="63">
        <v>1.17</v>
      </c>
      <c r="F1458" s="64" t="s">
        <v>3142</v>
      </c>
      <c r="G1458" s="65" t="s">
        <v>3143</v>
      </c>
      <c r="H1458" s="64">
        <v>1090</v>
      </c>
      <c r="I1458" s="66">
        <v>0.5</v>
      </c>
      <c r="J1458" s="66">
        <v>45810</v>
      </c>
      <c r="K1458" s="66">
        <f>ROUND(J1458/0.35,-1)</f>
        <v>130890</v>
      </c>
      <c r="L1458" s="67">
        <v>210000</v>
      </c>
      <c r="M1458" s="67">
        <v>840</v>
      </c>
      <c r="N1458" s="66">
        <f>I1458+M1458</f>
        <v>840.5</v>
      </c>
      <c r="O1458" s="51"/>
      <c r="P1458" s="68"/>
      <c r="Q1458" s="21"/>
    </row>
    <row r="1459" spans="1:17" x14ac:dyDescent="0.3">
      <c r="A1459" s="63">
        <v>466</v>
      </c>
      <c r="C1459" s="48">
        <v>43640</v>
      </c>
      <c r="D1459" s="22" t="s">
        <v>3162</v>
      </c>
      <c r="E1459" s="44">
        <v>6.1829999999999998</v>
      </c>
      <c r="F1459" s="23" t="s">
        <v>3163</v>
      </c>
      <c r="G1459" s="24" t="s">
        <v>3164</v>
      </c>
      <c r="H1459" s="23">
        <v>1220</v>
      </c>
      <c r="I1459" s="25">
        <v>0.5</v>
      </c>
      <c r="J1459" s="46">
        <v>31300</v>
      </c>
      <c r="K1459" s="46">
        <f t="shared" si="117"/>
        <v>89430</v>
      </c>
      <c r="L1459" s="47">
        <v>275000</v>
      </c>
      <c r="M1459" s="47">
        <v>1100</v>
      </c>
      <c r="N1459" s="66">
        <f t="shared" si="118"/>
        <v>1100.5</v>
      </c>
    </row>
    <row r="1460" spans="1:17" x14ac:dyDescent="0.3">
      <c r="A1460" s="63" t="s">
        <v>3165</v>
      </c>
      <c r="C1460" s="48">
        <v>43640</v>
      </c>
      <c r="D1460" s="22" t="s">
        <v>3166</v>
      </c>
      <c r="E1460" s="44">
        <v>5.0759999999999996</v>
      </c>
      <c r="F1460" s="23" t="s">
        <v>3167</v>
      </c>
      <c r="G1460" s="24" t="s">
        <v>3168</v>
      </c>
      <c r="H1460" s="23">
        <v>1170</v>
      </c>
      <c r="I1460" s="25">
        <v>0.5</v>
      </c>
      <c r="J1460" s="46">
        <v>77750</v>
      </c>
      <c r="K1460" s="46">
        <f t="shared" si="117"/>
        <v>222140</v>
      </c>
      <c r="N1460" s="66">
        <f t="shared" si="118"/>
        <v>0.5</v>
      </c>
    </row>
    <row r="1461" spans="1:17" x14ac:dyDescent="0.3">
      <c r="A1461" s="63" t="s">
        <v>3177</v>
      </c>
      <c r="C1461" s="48">
        <v>43641</v>
      </c>
      <c r="D1461" s="22" t="s">
        <v>3180</v>
      </c>
      <c r="E1461" s="44">
        <v>2.7115</v>
      </c>
      <c r="F1461" s="23" t="s">
        <v>3184</v>
      </c>
      <c r="G1461" s="24" t="s">
        <v>3183</v>
      </c>
      <c r="H1461" s="23">
        <v>1140</v>
      </c>
      <c r="I1461" s="25">
        <v>2</v>
      </c>
      <c r="J1461" s="46">
        <v>270710</v>
      </c>
      <c r="K1461" s="46">
        <f t="shared" si="117"/>
        <v>773460</v>
      </c>
      <c r="N1461" s="66">
        <f t="shared" si="118"/>
        <v>2</v>
      </c>
    </row>
    <row r="1462" spans="1:17" x14ac:dyDescent="0.3">
      <c r="D1462" s="22" t="s">
        <v>3178</v>
      </c>
      <c r="E1462" s="44">
        <v>0.73</v>
      </c>
      <c r="F1462" s="23" t="s">
        <v>2899</v>
      </c>
      <c r="K1462" s="46">
        <f t="shared" si="117"/>
        <v>0</v>
      </c>
      <c r="N1462" s="66">
        <f t="shared" si="118"/>
        <v>0</v>
      </c>
    </row>
    <row r="1463" spans="1:17" x14ac:dyDescent="0.3">
      <c r="D1463" s="22" t="s">
        <v>3179</v>
      </c>
      <c r="E1463" s="44">
        <v>80</v>
      </c>
      <c r="F1463" s="23" t="s">
        <v>2899</v>
      </c>
      <c r="K1463" s="46">
        <f t="shared" si="117"/>
        <v>0</v>
      </c>
      <c r="N1463" s="66">
        <f t="shared" si="118"/>
        <v>0</v>
      </c>
    </row>
    <row r="1464" spans="1:17" s="39" customFormat="1" x14ac:dyDescent="0.3">
      <c r="A1464" s="35"/>
      <c r="B1464" s="36"/>
      <c r="C1464" s="37"/>
      <c r="D1464" s="38" t="s">
        <v>3182</v>
      </c>
      <c r="E1464" s="35">
        <v>90.458600000000004</v>
      </c>
      <c r="F1464" s="39" t="s">
        <v>2899</v>
      </c>
      <c r="G1464" s="40"/>
      <c r="I1464" s="41"/>
      <c r="J1464" s="41"/>
      <c r="K1464" s="41">
        <f t="shared" si="117"/>
        <v>0</v>
      </c>
      <c r="L1464" s="42"/>
      <c r="M1464" s="42"/>
      <c r="N1464" s="41">
        <f t="shared" si="118"/>
        <v>0</v>
      </c>
      <c r="O1464" s="53"/>
      <c r="P1464" s="37"/>
      <c r="Q1464" s="36"/>
    </row>
    <row r="1465" spans="1:17" x14ac:dyDescent="0.3">
      <c r="K1465" s="46"/>
      <c r="N1465" s="46">
        <f>SUM(N1456:N1464)</f>
        <v>2184.5</v>
      </c>
      <c r="O1465" s="51">
        <v>72204</v>
      </c>
      <c r="P1465" s="68">
        <v>43641</v>
      </c>
    </row>
    <row r="1466" spans="1:17" x14ac:dyDescent="0.3">
      <c r="K1466" s="46"/>
      <c r="N1466" s="46"/>
    </row>
    <row r="1467" spans="1:17" s="64" customFormat="1" ht="16.5" customHeight="1" x14ac:dyDescent="0.3">
      <c r="A1467" s="63" t="s">
        <v>3112</v>
      </c>
      <c r="B1467" s="21"/>
      <c r="C1467" s="68">
        <v>43636</v>
      </c>
      <c r="D1467" s="62" t="s">
        <v>3189</v>
      </c>
      <c r="E1467" s="63">
        <v>5.931</v>
      </c>
      <c r="F1467" s="64" t="s">
        <v>3190</v>
      </c>
      <c r="G1467" s="65" t="s">
        <v>3191</v>
      </c>
      <c r="H1467" s="64">
        <v>1020</v>
      </c>
      <c r="I1467" s="66">
        <v>0.5</v>
      </c>
      <c r="J1467" s="66">
        <v>14440</v>
      </c>
      <c r="K1467" s="66">
        <f>ROUND(J1467/0.35,-1)</f>
        <v>41260</v>
      </c>
      <c r="L1467" s="67"/>
      <c r="M1467" s="67"/>
      <c r="N1467" s="66">
        <f>I1467+M1467</f>
        <v>0.5</v>
      </c>
      <c r="O1467" s="51"/>
      <c r="P1467" s="68"/>
      <c r="Q1467" s="21"/>
    </row>
    <row r="1468" spans="1:17" s="64" customFormat="1" x14ac:dyDescent="0.3">
      <c r="A1468" s="63" t="s">
        <v>3169</v>
      </c>
      <c r="B1468" s="21"/>
      <c r="C1468" s="68">
        <v>43640</v>
      </c>
      <c r="D1468" s="62" t="s">
        <v>3170</v>
      </c>
      <c r="E1468" s="63" t="s">
        <v>3172</v>
      </c>
      <c r="F1468" s="64" t="s">
        <v>3175</v>
      </c>
      <c r="G1468" s="65" t="s">
        <v>3176</v>
      </c>
      <c r="H1468" s="64">
        <v>1190</v>
      </c>
      <c r="I1468" s="66">
        <v>1.5</v>
      </c>
      <c r="J1468" s="66">
        <v>40390</v>
      </c>
      <c r="K1468" s="66">
        <f>ROUND(J1468/0.35,-1)</f>
        <v>115400</v>
      </c>
      <c r="L1468" s="67"/>
      <c r="M1468" s="67"/>
      <c r="N1468" s="66">
        <f>I1468+M1468</f>
        <v>1.5</v>
      </c>
      <c r="O1468" s="51"/>
      <c r="P1468" s="68"/>
      <c r="Q1468" s="21"/>
    </row>
    <row r="1469" spans="1:17" s="64" customFormat="1" x14ac:dyDescent="0.3">
      <c r="A1469" s="63"/>
      <c r="B1469" s="21"/>
      <c r="C1469" s="68"/>
      <c r="D1469" s="62" t="s">
        <v>3181</v>
      </c>
      <c r="E1469" s="63" t="s">
        <v>3173</v>
      </c>
      <c r="F1469" s="64" t="s">
        <v>2899</v>
      </c>
      <c r="G1469" s="65" t="s">
        <v>2899</v>
      </c>
      <c r="H1469" s="64">
        <v>1190</v>
      </c>
      <c r="I1469" s="66"/>
      <c r="J1469" s="66"/>
      <c r="K1469" s="66">
        <f>ROUND(J1469/0.35,-1)</f>
        <v>0</v>
      </c>
      <c r="L1469" s="67"/>
      <c r="M1469" s="67"/>
      <c r="N1469" s="66">
        <f>I1469+M1469</f>
        <v>0</v>
      </c>
      <c r="O1469" s="51"/>
      <c r="P1469" s="68"/>
      <c r="Q1469" s="21"/>
    </row>
    <row r="1470" spans="1:17" s="64" customFormat="1" x14ac:dyDescent="0.3">
      <c r="A1470" s="63"/>
      <c r="B1470" s="21"/>
      <c r="C1470" s="68"/>
      <c r="D1470" s="62" t="s">
        <v>3171</v>
      </c>
      <c r="E1470" s="63" t="s">
        <v>3174</v>
      </c>
      <c r="F1470" s="64" t="s">
        <v>2899</v>
      </c>
      <c r="G1470" s="65" t="s">
        <v>2899</v>
      </c>
      <c r="H1470" s="64">
        <v>3010</v>
      </c>
      <c r="I1470" s="66"/>
      <c r="J1470" s="66"/>
      <c r="K1470" s="66">
        <f>ROUND(J1470/0.35,-1)</f>
        <v>0</v>
      </c>
      <c r="L1470" s="67"/>
      <c r="M1470" s="67"/>
      <c r="N1470" s="66">
        <f>I1470+M1470</f>
        <v>0</v>
      </c>
      <c r="O1470" s="51"/>
      <c r="P1470" s="68"/>
      <c r="Q1470" s="21"/>
    </row>
    <row r="1471" spans="1:17" x14ac:dyDescent="0.3">
      <c r="A1471" s="63">
        <v>467</v>
      </c>
      <c r="C1471" s="48">
        <v>43640</v>
      </c>
      <c r="D1471" s="22" t="s">
        <v>3185</v>
      </c>
      <c r="E1471" s="44">
        <v>8</v>
      </c>
      <c r="F1471" s="23" t="s">
        <v>3186</v>
      </c>
      <c r="G1471" s="24" t="s">
        <v>3187</v>
      </c>
      <c r="H1471" s="23">
        <v>1010</v>
      </c>
      <c r="I1471" s="25">
        <v>0.5</v>
      </c>
      <c r="J1471" s="46">
        <v>13100</v>
      </c>
      <c r="K1471" s="46">
        <f t="shared" si="117"/>
        <v>37430</v>
      </c>
      <c r="L1471" s="47">
        <v>64000</v>
      </c>
      <c r="M1471" s="47">
        <v>256</v>
      </c>
      <c r="N1471" s="66">
        <f t="shared" si="118"/>
        <v>256.5</v>
      </c>
    </row>
    <row r="1472" spans="1:17" x14ac:dyDescent="0.3">
      <c r="A1472" s="63">
        <v>468</v>
      </c>
      <c r="C1472" s="48">
        <v>43641</v>
      </c>
      <c r="D1472" s="22" t="s">
        <v>3192</v>
      </c>
      <c r="E1472" s="44">
        <v>5</v>
      </c>
      <c r="F1472" s="23" t="s">
        <v>3193</v>
      </c>
      <c r="G1472" s="24" t="s">
        <v>3194</v>
      </c>
      <c r="H1472" s="23">
        <v>1090</v>
      </c>
      <c r="I1472" s="25">
        <v>0.5</v>
      </c>
      <c r="J1472" s="46">
        <v>16910</v>
      </c>
      <c r="K1472" s="46">
        <f t="shared" ref="K1472:K1530" si="119">ROUND(J1472/0.35,-1)</f>
        <v>48310</v>
      </c>
      <c r="L1472" s="47">
        <v>95000</v>
      </c>
      <c r="M1472" s="47">
        <v>380</v>
      </c>
      <c r="N1472" s="66">
        <f t="shared" ref="N1472:N1530" si="120">I1472+M1472</f>
        <v>380.5</v>
      </c>
    </row>
    <row r="1473" spans="1:17" x14ac:dyDescent="0.3">
      <c r="A1473" s="63" t="s">
        <v>3195</v>
      </c>
      <c r="C1473" s="48">
        <v>43641</v>
      </c>
      <c r="D1473" s="22" t="s">
        <v>3196</v>
      </c>
      <c r="E1473" s="44">
        <v>14.068</v>
      </c>
      <c r="F1473" s="23" t="s">
        <v>3198</v>
      </c>
      <c r="G1473" s="24" t="s">
        <v>3199</v>
      </c>
      <c r="H1473" s="23">
        <v>1010</v>
      </c>
      <c r="I1473" s="25">
        <v>1</v>
      </c>
      <c r="J1473" s="46">
        <v>50360</v>
      </c>
      <c r="K1473" s="46">
        <f t="shared" si="119"/>
        <v>143890</v>
      </c>
      <c r="N1473" s="66">
        <f t="shared" si="120"/>
        <v>1</v>
      </c>
    </row>
    <row r="1474" spans="1:17" x14ac:dyDescent="0.3">
      <c r="D1474" s="22" t="s">
        <v>3197</v>
      </c>
      <c r="E1474" s="44">
        <v>5.0010000000000003</v>
      </c>
      <c r="F1474" s="23" t="s">
        <v>77</v>
      </c>
      <c r="G1474" s="24" t="s">
        <v>77</v>
      </c>
      <c r="K1474" s="46">
        <f t="shared" si="119"/>
        <v>0</v>
      </c>
      <c r="N1474" s="66">
        <f t="shared" si="120"/>
        <v>0</v>
      </c>
    </row>
    <row r="1475" spans="1:17" x14ac:dyDescent="0.3">
      <c r="A1475" s="63" t="s">
        <v>3200</v>
      </c>
      <c r="C1475" s="48">
        <v>43641</v>
      </c>
      <c r="D1475" s="22" t="s">
        <v>3201</v>
      </c>
      <c r="E1475" s="44" t="s">
        <v>3202</v>
      </c>
      <c r="F1475" s="23" t="s">
        <v>3203</v>
      </c>
      <c r="G1475" s="24" t="s">
        <v>3204</v>
      </c>
      <c r="H1475" s="23">
        <v>3010</v>
      </c>
      <c r="I1475" s="25">
        <v>0.5</v>
      </c>
      <c r="J1475" s="46">
        <v>18840</v>
      </c>
      <c r="K1475" s="46">
        <f t="shared" si="119"/>
        <v>53830</v>
      </c>
      <c r="N1475" s="66">
        <f t="shared" si="120"/>
        <v>0.5</v>
      </c>
    </row>
    <row r="1476" spans="1:17" x14ac:dyDescent="0.3">
      <c r="A1476" s="63" t="s">
        <v>3205</v>
      </c>
      <c r="C1476" s="48">
        <v>43642</v>
      </c>
      <c r="D1476" s="22" t="s">
        <v>3206</v>
      </c>
      <c r="E1476" s="44">
        <v>2.0910000000000002</v>
      </c>
      <c r="F1476" s="23" t="s">
        <v>3208</v>
      </c>
      <c r="G1476" s="24" t="s">
        <v>3209</v>
      </c>
      <c r="H1476" s="23">
        <v>1070</v>
      </c>
      <c r="I1476" s="25">
        <v>1</v>
      </c>
      <c r="J1476" s="46">
        <v>74550</v>
      </c>
      <c r="K1476" s="46">
        <f t="shared" si="119"/>
        <v>213000</v>
      </c>
      <c r="N1476" s="66">
        <f t="shared" si="120"/>
        <v>1</v>
      </c>
    </row>
    <row r="1477" spans="1:17" x14ac:dyDescent="0.3">
      <c r="D1477" s="22" t="s">
        <v>3207</v>
      </c>
      <c r="E1477" s="44">
        <v>0.45800000000000002</v>
      </c>
      <c r="F1477" s="23" t="s">
        <v>2899</v>
      </c>
      <c r="G1477" s="24" t="s">
        <v>2899</v>
      </c>
      <c r="K1477" s="46">
        <f t="shared" si="119"/>
        <v>0</v>
      </c>
      <c r="N1477" s="66">
        <f t="shared" si="120"/>
        <v>0</v>
      </c>
    </row>
    <row r="1478" spans="1:17" x14ac:dyDescent="0.3">
      <c r="A1478" s="63" t="s">
        <v>3210</v>
      </c>
      <c r="C1478" s="48">
        <v>43642</v>
      </c>
      <c r="D1478" s="22" t="s">
        <v>3211</v>
      </c>
      <c r="E1478" s="44">
        <v>2.5910000000000002</v>
      </c>
      <c r="F1478" s="23" t="s">
        <v>3212</v>
      </c>
      <c r="G1478" s="24" t="s">
        <v>3213</v>
      </c>
      <c r="H1478" s="23">
        <v>1150</v>
      </c>
      <c r="I1478" s="25">
        <v>0.5</v>
      </c>
      <c r="J1478" s="46">
        <v>24870</v>
      </c>
      <c r="K1478" s="46">
        <f t="shared" si="119"/>
        <v>71060</v>
      </c>
      <c r="N1478" s="66">
        <f t="shared" si="120"/>
        <v>0.5</v>
      </c>
    </row>
    <row r="1479" spans="1:17" x14ac:dyDescent="0.3">
      <c r="A1479" s="63" t="s">
        <v>3214</v>
      </c>
      <c r="C1479" s="48">
        <v>43642</v>
      </c>
      <c r="D1479" s="22" t="s">
        <v>3215</v>
      </c>
      <c r="E1479" s="44">
        <v>0.98799999999999999</v>
      </c>
      <c r="F1479" s="23" t="s">
        <v>3216</v>
      </c>
      <c r="G1479" s="24" t="s">
        <v>3217</v>
      </c>
      <c r="H1479" s="23">
        <v>1080</v>
      </c>
      <c r="I1479" s="25">
        <v>1</v>
      </c>
      <c r="J1479" s="46">
        <v>50640</v>
      </c>
      <c r="K1479" s="46">
        <f t="shared" si="119"/>
        <v>144690</v>
      </c>
      <c r="N1479" s="66">
        <f t="shared" si="120"/>
        <v>1</v>
      </c>
    </row>
    <row r="1480" spans="1:17" x14ac:dyDescent="0.3">
      <c r="D1480" s="22" t="s">
        <v>3218</v>
      </c>
      <c r="E1480" s="44">
        <v>31.25</v>
      </c>
      <c r="F1480" s="23" t="s">
        <v>2899</v>
      </c>
      <c r="G1480" s="24" t="s">
        <v>2899</v>
      </c>
      <c r="K1480" s="46">
        <f t="shared" si="119"/>
        <v>0</v>
      </c>
      <c r="N1480" s="66">
        <f t="shared" si="120"/>
        <v>0</v>
      </c>
    </row>
    <row r="1481" spans="1:17" x14ac:dyDescent="0.3">
      <c r="A1481" s="63" t="s">
        <v>3214</v>
      </c>
      <c r="C1481" s="48">
        <v>43642</v>
      </c>
      <c r="D1481" s="22" t="s">
        <v>3219</v>
      </c>
      <c r="E1481" s="44">
        <v>2.6223000000000001</v>
      </c>
      <c r="F1481" s="23" t="s">
        <v>3220</v>
      </c>
      <c r="G1481" s="24" t="s">
        <v>3221</v>
      </c>
      <c r="H1481" s="23">
        <v>1060</v>
      </c>
      <c r="I1481" s="25">
        <v>0.5</v>
      </c>
      <c r="J1481" s="46">
        <v>44390</v>
      </c>
      <c r="K1481" s="46">
        <f t="shared" si="119"/>
        <v>126830</v>
      </c>
      <c r="N1481" s="66">
        <f t="shared" si="120"/>
        <v>0.5</v>
      </c>
    </row>
    <row r="1482" spans="1:17" s="39" customFormat="1" x14ac:dyDescent="0.3">
      <c r="A1482" s="35">
        <v>469</v>
      </c>
      <c r="B1482" s="36"/>
      <c r="C1482" s="37">
        <v>43642</v>
      </c>
      <c r="D1482" s="38" t="s">
        <v>836</v>
      </c>
      <c r="E1482" s="35" t="s">
        <v>837</v>
      </c>
      <c r="F1482" s="39" t="s">
        <v>3222</v>
      </c>
      <c r="G1482" s="40" t="s">
        <v>3223</v>
      </c>
      <c r="H1482" s="39">
        <v>3010</v>
      </c>
      <c r="I1482" s="41">
        <v>0.5</v>
      </c>
      <c r="J1482" s="41">
        <v>28990</v>
      </c>
      <c r="K1482" s="41">
        <f t="shared" si="119"/>
        <v>82830</v>
      </c>
      <c r="L1482" s="42">
        <v>97250</v>
      </c>
      <c r="M1482" s="42">
        <v>389</v>
      </c>
      <c r="N1482" s="41">
        <f t="shared" si="120"/>
        <v>389.5</v>
      </c>
      <c r="O1482" s="53"/>
      <c r="P1482" s="37"/>
      <c r="Q1482" s="36"/>
    </row>
    <row r="1483" spans="1:17" x14ac:dyDescent="0.3">
      <c r="K1483" s="46"/>
      <c r="N1483" s="46">
        <f>SUM(N1467:N1482)</f>
        <v>1033</v>
      </c>
      <c r="O1483" s="51">
        <v>72220</v>
      </c>
      <c r="P1483" s="68">
        <v>43642</v>
      </c>
    </row>
    <row r="1484" spans="1:17" x14ac:dyDescent="0.3">
      <c r="K1484" s="46"/>
      <c r="N1484" s="46"/>
    </row>
    <row r="1485" spans="1:17" x14ac:dyDescent="0.3">
      <c r="A1485" s="63">
        <v>470</v>
      </c>
      <c r="C1485" s="48">
        <v>43642</v>
      </c>
      <c r="D1485" s="22" t="s">
        <v>3224</v>
      </c>
      <c r="E1485" s="44" t="s">
        <v>3225</v>
      </c>
      <c r="F1485" s="23" t="s">
        <v>3226</v>
      </c>
      <c r="G1485" s="24" t="s">
        <v>3227</v>
      </c>
      <c r="H1485" s="23">
        <v>3010</v>
      </c>
      <c r="I1485" s="25">
        <v>0.5</v>
      </c>
      <c r="J1485" s="46">
        <v>10640</v>
      </c>
      <c r="K1485" s="46">
        <f t="shared" si="119"/>
        <v>30400</v>
      </c>
      <c r="L1485" s="47">
        <v>15000</v>
      </c>
      <c r="M1485" s="47">
        <v>60</v>
      </c>
      <c r="N1485" s="66">
        <f t="shared" si="120"/>
        <v>60.5</v>
      </c>
    </row>
    <row r="1486" spans="1:17" x14ac:dyDescent="0.3">
      <c r="A1486" s="63">
        <v>471</v>
      </c>
      <c r="C1486" s="48">
        <v>43642</v>
      </c>
      <c r="D1486" s="22" t="s">
        <v>3228</v>
      </c>
      <c r="E1486" s="44">
        <v>6.718</v>
      </c>
      <c r="F1486" s="23" t="s">
        <v>3229</v>
      </c>
      <c r="G1486" s="24" t="s">
        <v>3230</v>
      </c>
      <c r="H1486" s="23">
        <v>1090</v>
      </c>
      <c r="I1486" s="25">
        <v>0.5</v>
      </c>
      <c r="J1486" s="46">
        <v>44810</v>
      </c>
      <c r="K1486" s="46">
        <f t="shared" si="119"/>
        <v>128030</v>
      </c>
      <c r="L1486" s="47">
        <v>185000</v>
      </c>
      <c r="M1486" s="47">
        <v>740</v>
      </c>
      <c r="N1486" s="66">
        <f t="shared" si="120"/>
        <v>740.5</v>
      </c>
    </row>
    <row r="1487" spans="1:17" x14ac:dyDescent="0.3">
      <c r="A1487" s="63">
        <v>472</v>
      </c>
      <c r="C1487" s="48">
        <v>43643</v>
      </c>
      <c r="D1487" s="22" t="s">
        <v>1234</v>
      </c>
      <c r="E1487" s="44">
        <v>1.2</v>
      </c>
      <c r="F1487" s="23" t="s">
        <v>1236</v>
      </c>
      <c r="G1487" s="24" t="s">
        <v>3231</v>
      </c>
      <c r="H1487" s="23">
        <v>1040</v>
      </c>
      <c r="I1487" s="25">
        <v>0.5</v>
      </c>
      <c r="J1487" s="46">
        <v>15220</v>
      </c>
      <c r="K1487" s="46">
        <f t="shared" si="119"/>
        <v>43490</v>
      </c>
      <c r="L1487" s="47">
        <v>43430</v>
      </c>
      <c r="M1487" s="47">
        <v>174</v>
      </c>
      <c r="N1487" s="66">
        <f t="shared" si="120"/>
        <v>174.5</v>
      </c>
    </row>
    <row r="1488" spans="1:17" x14ac:dyDescent="0.3">
      <c r="A1488" s="63">
        <v>473</v>
      </c>
      <c r="C1488" s="48">
        <v>43643</v>
      </c>
      <c r="D1488" s="22" t="s">
        <v>3239</v>
      </c>
      <c r="E1488" s="44">
        <v>0.09</v>
      </c>
      <c r="F1488" s="23" t="s">
        <v>3240</v>
      </c>
      <c r="G1488" s="24" t="s">
        <v>3241</v>
      </c>
      <c r="H1488" s="23">
        <v>3010</v>
      </c>
      <c r="I1488" s="25">
        <v>0.5</v>
      </c>
      <c r="J1488" s="46">
        <v>8680</v>
      </c>
      <c r="K1488" s="46">
        <f>ROUND(J1488/0.35,-1)</f>
        <v>24800</v>
      </c>
      <c r="L1488" s="47">
        <v>45900</v>
      </c>
      <c r="M1488" s="47">
        <v>183.6</v>
      </c>
      <c r="N1488" s="66">
        <f>I1488+M1488</f>
        <v>184.1</v>
      </c>
    </row>
    <row r="1489" spans="1:17" x14ac:dyDescent="0.3">
      <c r="A1489" s="63">
        <v>474</v>
      </c>
      <c r="C1489" s="48">
        <v>43643</v>
      </c>
      <c r="D1489" s="22" t="s">
        <v>3232</v>
      </c>
      <c r="E1489" s="44" t="s">
        <v>3233</v>
      </c>
      <c r="F1489" s="23" t="s">
        <v>3234</v>
      </c>
      <c r="G1489" s="24" t="s">
        <v>3235</v>
      </c>
      <c r="H1489" s="23">
        <v>1140</v>
      </c>
      <c r="I1489" s="25">
        <v>0.5</v>
      </c>
      <c r="J1489" s="46">
        <v>16560</v>
      </c>
      <c r="K1489" s="46">
        <f t="shared" si="119"/>
        <v>47310</v>
      </c>
      <c r="L1489" s="47">
        <v>42500</v>
      </c>
      <c r="M1489" s="47">
        <v>170</v>
      </c>
      <c r="N1489" s="66">
        <f t="shared" si="120"/>
        <v>170.5</v>
      </c>
    </row>
    <row r="1490" spans="1:17" x14ac:dyDescent="0.3">
      <c r="A1490" s="63">
        <v>475</v>
      </c>
      <c r="C1490" s="48">
        <v>43643</v>
      </c>
      <c r="D1490" s="22" t="s">
        <v>3236</v>
      </c>
      <c r="E1490" s="44">
        <v>14.574999999999999</v>
      </c>
      <c r="F1490" s="23" t="s">
        <v>3237</v>
      </c>
      <c r="G1490" s="24" t="s">
        <v>3238</v>
      </c>
      <c r="H1490" s="23">
        <v>1160</v>
      </c>
      <c r="I1490" s="25">
        <v>0.5</v>
      </c>
      <c r="J1490" s="46">
        <v>78960</v>
      </c>
      <c r="K1490" s="46">
        <f>ROUND(J1490/0.35,-1)</f>
        <v>225600</v>
      </c>
      <c r="L1490" s="47">
        <v>280000</v>
      </c>
      <c r="M1490" s="47">
        <v>1120</v>
      </c>
      <c r="N1490" s="66">
        <f>I1490+M1490</f>
        <v>1120.5</v>
      </c>
    </row>
    <row r="1491" spans="1:17" x14ac:dyDescent="0.3">
      <c r="A1491" s="63">
        <v>476</v>
      </c>
      <c r="C1491" s="48">
        <v>43643</v>
      </c>
      <c r="D1491" s="22" t="s">
        <v>3248</v>
      </c>
      <c r="E1491" s="44">
        <v>89.259</v>
      </c>
      <c r="F1491" s="23" t="s">
        <v>2979</v>
      </c>
      <c r="G1491" s="24" t="s">
        <v>3250</v>
      </c>
      <c r="H1491" s="23">
        <v>1080</v>
      </c>
      <c r="I1491" s="25">
        <v>1</v>
      </c>
      <c r="J1491" s="46">
        <v>108640</v>
      </c>
      <c r="K1491" s="46">
        <f>ROUND(J1491/0.35,-1)</f>
        <v>310400</v>
      </c>
      <c r="L1491" s="47">
        <v>324643.73</v>
      </c>
      <c r="M1491" s="47">
        <v>1298.8</v>
      </c>
      <c r="N1491" s="66">
        <f>I1491+M1491</f>
        <v>1299.8</v>
      </c>
    </row>
    <row r="1492" spans="1:17" x14ac:dyDescent="0.3">
      <c r="D1492" s="22" t="s">
        <v>3249</v>
      </c>
      <c r="E1492" s="44">
        <v>2.5449999999999999</v>
      </c>
      <c r="F1492" s="23" t="s">
        <v>77</v>
      </c>
      <c r="G1492" s="24" t="s">
        <v>77</v>
      </c>
      <c r="H1492" s="23">
        <v>1140</v>
      </c>
      <c r="K1492" s="46">
        <f>ROUND(J1492/0.35,-1)</f>
        <v>0</v>
      </c>
      <c r="N1492" s="66">
        <f>I1492+M1492</f>
        <v>0</v>
      </c>
    </row>
    <row r="1493" spans="1:17" s="64" customFormat="1" x14ac:dyDescent="0.3">
      <c r="A1493" s="63">
        <v>477</v>
      </c>
      <c r="B1493" s="21"/>
      <c r="C1493" s="68">
        <v>43643</v>
      </c>
      <c r="D1493" s="62" t="s">
        <v>3251</v>
      </c>
      <c r="E1493" s="63">
        <v>84.606999999999999</v>
      </c>
      <c r="F1493" s="64" t="s">
        <v>2979</v>
      </c>
      <c r="G1493" s="65" t="s">
        <v>3252</v>
      </c>
      <c r="H1493" s="64">
        <v>1140</v>
      </c>
      <c r="I1493" s="66">
        <v>0.5</v>
      </c>
      <c r="J1493" s="66">
        <v>99020</v>
      </c>
      <c r="K1493" s="66">
        <f>ROUND(J1493/0.35,-1)</f>
        <v>282910</v>
      </c>
      <c r="L1493" s="67">
        <v>299193.2</v>
      </c>
      <c r="M1493" s="67">
        <v>1196.8</v>
      </c>
      <c r="N1493" s="66">
        <f>I1493+M1493</f>
        <v>1197.3</v>
      </c>
      <c r="O1493" s="51"/>
      <c r="P1493" s="68"/>
      <c r="Q1493" s="21"/>
    </row>
    <row r="1494" spans="1:17" x14ac:dyDescent="0.3">
      <c r="A1494" s="63">
        <v>478</v>
      </c>
      <c r="C1494" s="48">
        <v>43643</v>
      </c>
      <c r="D1494" s="22" t="s">
        <v>3245</v>
      </c>
      <c r="E1494" s="44">
        <v>1</v>
      </c>
      <c r="F1494" s="23" t="s">
        <v>3246</v>
      </c>
      <c r="G1494" s="24" t="s">
        <v>3247</v>
      </c>
      <c r="H1494" s="23">
        <v>1120</v>
      </c>
      <c r="I1494" s="25">
        <v>0.5</v>
      </c>
      <c r="J1494" s="46">
        <v>35870</v>
      </c>
      <c r="K1494" s="46">
        <f>ROUND(J1494/0.35,-1)</f>
        <v>102490</v>
      </c>
      <c r="L1494" s="47">
        <v>165000</v>
      </c>
      <c r="M1494" s="47">
        <v>660</v>
      </c>
      <c r="N1494" s="66">
        <f>I1494+M1494</f>
        <v>660.5</v>
      </c>
    </row>
    <row r="1495" spans="1:17" s="39" customFormat="1" x14ac:dyDescent="0.3">
      <c r="A1495" s="35" t="s">
        <v>3253</v>
      </c>
      <c r="B1495" s="36"/>
      <c r="C1495" s="37">
        <v>43643</v>
      </c>
      <c r="D1495" s="38" t="s">
        <v>3242</v>
      </c>
      <c r="E1495" s="35">
        <v>1.484</v>
      </c>
      <c r="F1495" s="39" t="s">
        <v>3243</v>
      </c>
      <c r="G1495" s="40" t="s">
        <v>3244</v>
      </c>
      <c r="H1495" s="39">
        <v>1070</v>
      </c>
      <c r="I1495" s="41">
        <v>0.5</v>
      </c>
      <c r="J1495" s="41">
        <v>33908</v>
      </c>
      <c r="K1495" s="41">
        <f t="shared" si="119"/>
        <v>96880</v>
      </c>
      <c r="L1495" s="42"/>
      <c r="M1495" s="42"/>
      <c r="N1495" s="41">
        <f t="shared" si="120"/>
        <v>0.5</v>
      </c>
      <c r="O1495" s="53"/>
      <c r="P1495" s="37"/>
      <c r="Q1495" s="36"/>
    </row>
    <row r="1496" spans="1:17" x14ac:dyDescent="0.3">
      <c r="K1496" s="46"/>
      <c r="N1496" s="46">
        <f>SUM(N1485:N1495)</f>
        <v>5608.7</v>
      </c>
      <c r="O1496" s="51">
        <v>72234</v>
      </c>
      <c r="P1496" s="68">
        <v>43643</v>
      </c>
    </row>
    <row r="1497" spans="1:17" x14ac:dyDescent="0.3">
      <c r="K1497" s="46"/>
      <c r="N1497" s="46"/>
    </row>
    <row r="1498" spans="1:17" x14ac:dyDescent="0.3">
      <c r="A1498" s="63">
        <v>479</v>
      </c>
      <c r="C1498" s="48">
        <v>43643</v>
      </c>
      <c r="D1498" s="22" t="s">
        <v>3259</v>
      </c>
      <c r="E1498" s="44">
        <v>0.5081</v>
      </c>
      <c r="F1498" s="23" t="s">
        <v>3261</v>
      </c>
      <c r="G1498" s="24" t="s">
        <v>756</v>
      </c>
      <c r="H1498" s="23">
        <v>1100</v>
      </c>
      <c r="I1498" s="25">
        <v>1</v>
      </c>
      <c r="J1498" s="46">
        <v>7310</v>
      </c>
      <c r="K1498" s="46">
        <f t="shared" si="119"/>
        <v>20890</v>
      </c>
      <c r="L1498" s="47">
        <v>10445</v>
      </c>
      <c r="M1498" s="47">
        <v>41.78</v>
      </c>
      <c r="N1498" s="66">
        <f t="shared" si="120"/>
        <v>42.78</v>
      </c>
    </row>
    <row r="1499" spans="1:17" s="64" customFormat="1" x14ac:dyDescent="0.3">
      <c r="A1499" s="63"/>
      <c r="B1499" s="21"/>
      <c r="C1499" s="68"/>
      <c r="D1499" s="62" t="s">
        <v>3260</v>
      </c>
      <c r="E1499" s="63">
        <v>1.56</v>
      </c>
      <c r="F1499" s="64" t="s">
        <v>77</v>
      </c>
      <c r="G1499" s="65" t="s">
        <v>77</v>
      </c>
      <c r="I1499" s="66"/>
      <c r="J1499" s="66"/>
      <c r="K1499" s="66"/>
      <c r="L1499" s="67"/>
      <c r="M1499" s="67"/>
      <c r="N1499" s="66"/>
      <c r="O1499" s="51"/>
      <c r="P1499" s="68"/>
      <c r="Q1499" s="21"/>
    </row>
    <row r="1500" spans="1:17" x14ac:dyDescent="0.3">
      <c r="A1500" s="63">
        <v>480</v>
      </c>
      <c r="C1500" s="48">
        <v>43643</v>
      </c>
      <c r="D1500" s="22" t="s">
        <v>3257</v>
      </c>
      <c r="E1500" s="44">
        <v>3.56</v>
      </c>
      <c r="F1500" s="23" t="s">
        <v>3258</v>
      </c>
      <c r="G1500" s="24" t="s">
        <v>756</v>
      </c>
      <c r="H1500" s="23">
        <v>1100</v>
      </c>
      <c r="I1500" s="25">
        <v>0.5</v>
      </c>
      <c r="J1500" s="46">
        <v>3810</v>
      </c>
      <c r="K1500" s="46">
        <f t="shared" si="119"/>
        <v>10890</v>
      </c>
      <c r="L1500" s="47">
        <v>5445</v>
      </c>
      <c r="M1500" s="47">
        <v>21.78</v>
      </c>
      <c r="N1500" s="66">
        <f t="shared" si="120"/>
        <v>22.28</v>
      </c>
    </row>
    <row r="1501" spans="1:17" x14ac:dyDescent="0.3">
      <c r="A1501" s="63">
        <v>481</v>
      </c>
      <c r="C1501" s="48">
        <v>43643</v>
      </c>
      <c r="D1501" s="22" t="s">
        <v>3254</v>
      </c>
      <c r="E1501" s="44">
        <v>0.59299999999999997</v>
      </c>
      <c r="F1501" s="23" t="s">
        <v>3255</v>
      </c>
      <c r="G1501" s="24" t="s">
        <v>3256</v>
      </c>
      <c r="H1501" s="23">
        <v>1150</v>
      </c>
      <c r="I1501" s="25">
        <v>0.5</v>
      </c>
      <c r="J1501" s="46">
        <v>34700</v>
      </c>
      <c r="K1501" s="46">
        <f t="shared" si="119"/>
        <v>99140</v>
      </c>
      <c r="L1501" s="47">
        <v>99160</v>
      </c>
      <c r="M1501" s="47">
        <v>396.64</v>
      </c>
      <c r="N1501" s="66">
        <f t="shared" si="120"/>
        <v>397.14</v>
      </c>
    </row>
    <row r="1502" spans="1:17" x14ac:dyDescent="0.3">
      <c r="A1502" s="63" t="s">
        <v>3262</v>
      </c>
      <c r="C1502" s="48">
        <v>43644</v>
      </c>
      <c r="D1502" s="22" t="s">
        <v>3263</v>
      </c>
      <c r="E1502" s="44">
        <v>0.28000000000000003</v>
      </c>
      <c r="F1502" s="23" t="s">
        <v>3264</v>
      </c>
      <c r="G1502" s="24" t="s">
        <v>3265</v>
      </c>
      <c r="H1502" s="23">
        <v>3010</v>
      </c>
      <c r="I1502" s="25">
        <v>0.5</v>
      </c>
      <c r="J1502" s="46">
        <v>35730</v>
      </c>
      <c r="K1502" s="46">
        <f t="shared" si="119"/>
        <v>102090</v>
      </c>
      <c r="N1502" s="66">
        <f t="shared" si="120"/>
        <v>0.5</v>
      </c>
    </row>
    <row r="1503" spans="1:17" s="39" customFormat="1" x14ac:dyDescent="0.3">
      <c r="A1503" s="35" t="s">
        <v>3266</v>
      </c>
      <c r="B1503" s="36"/>
      <c r="C1503" s="37">
        <v>43644</v>
      </c>
      <c r="D1503" s="38" t="s">
        <v>3267</v>
      </c>
      <c r="E1503" s="35">
        <v>0.71299999999999997</v>
      </c>
      <c r="F1503" s="39" t="s">
        <v>3268</v>
      </c>
      <c r="G1503" s="40" t="s">
        <v>3269</v>
      </c>
      <c r="H1503" s="39">
        <v>1070</v>
      </c>
      <c r="I1503" s="41">
        <v>0.5</v>
      </c>
      <c r="J1503" s="41">
        <v>40520</v>
      </c>
      <c r="K1503" s="41">
        <f t="shared" si="119"/>
        <v>115770</v>
      </c>
      <c r="L1503" s="42"/>
      <c r="M1503" s="42"/>
      <c r="N1503" s="41">
        <f t="shared" si="120"/>
        <v>0.5</v>
      </c>
      <c r="O1503" s="53"/>
      <c r="P1503" s="37"/>
      <c r="Q1503" s="36"/>
    </row>
    <row r="1504" spans="1:17" x14ac:dyDescent="0.3">
      <c r="K1504" s="46"/>
      <c r="N1504" s="46">
        <f>SUM(N1498:N1503)</f>
        <v>463.2</v>
      </c>
      <c r="O1504" s="51">
        <v>72244</v>
      </c>
      <c r="P1504" s="68">
        <v>43644</v>
      </c>
    </row>
    <row r="1505" spans="1:17" x14ac:dyDescent="0.3">
      <c r="K1505" s="46"/>
      <c r="N1505" s="46"/>
    </row>
    <row r="1506" spans="1:17" s="64" customFormat="1" x14ac:dyDescent="0.3">
      <c r="A1506" s="63" t="s">
        <v>3270</v>
      </c>
      <c r="B1506" s="21"/>
      <c r="C1506" s="68" t="s">
        <v>3272</v>
      </c>
      <c r="D1506" s="62" t="s">
        <v>3006</v>
      </c>
      <c r="E1506" s="63">
        <v>50.713000000000001</v>
      </c>
      <c r="F1506" s="64" t="s">
        <v>3273</v>
      </c>
      <c r="G1506" s="65" t="s">
        <v>3274</v>
      </c>
      <c r="H1506" s="64">
        <v>1090</v>
      </c>
      <c r="I1506" s="66">
        <v>1</v>
      </c>
      <c r="J1506" s="66">
        <v>87360</v>
      </c>
      <c r="K1506" s="66">
        <f t="shared" si="119"/>
        <v>249600</v>
      </c>
      <c r="L1506" s="67"/>
      <c r="M1506" s="67"/>
      <c r="N1506" s="66">
        <f t="shared" si="120"/>
        <v>1</v>
      </c>
      <c r="O1506" s="51"/>
      <c r="P1506" s="68"/>
      <c r="Q1506" s="21"/>
    </row>
    <row r="1507" spans="1:17" s="64" customFormat="1" x14ac:dyDescent="0.3">
      <c r="A1507" s="63" t="s">
        <v>3271</v>
      </c>
      <c r="B1507" s="21"/>
      <c r="C1507" s="68">
        <v>43644</v>
      </c>
      <c r="D1507" s="62" t="s">
        <v>3280</v>
      </c>
      <c r="E1507" s="63">
        <v>0.48499999999999999</v>
      </c>
      <c r="F1507" s="64" t="s">
        <v>3282</v>
      </c>
      <c r="G1507" s="65" t="s">
        <v>3283</v>
      </c>
      <c r="H1507" s="64">
        <v>1150</v>
      </c>
      <c r="I1507" s="66">
        <v>1</v>
      </c>
      <c r="J1507" s="66">
        <v>8500</v>
      </c>
      <c r="K1507" s="66">
        <f t="shared" si="119"/>
        <v>24290</v>
      </c>
      <c r="L1507" s="67"/>
      <c r="M1507" s="67"/>
      <c r="N1507" s="66">
        <f t="shared" si="120"/>
        <v>1</v>
      </c>
      <c r="O1507" s="51"/>
      <c r="P1507" s="68"/>
      <c r="Q1507" s="21"/>
    </row>
    <row r="1508" spans="1:17" x14ac:dyDescent="0.3">
      <c r="D1508" s="22" t="s">
        <v>3281</v>
      </c>
      <c r="E1508" s="44">
        <v>0.79100000000000004</v>
      </c>
      <c r="K1508" s="46">
        <f t="shared" si="119"/>
        <v>0</v>
      </c>
      <c r="N1508" s="46">
        <f t="shared" si="120"/>
        <v>0</v>
      </c>
    </row>
    <row r="1509" spans="1:17" x14ac:dyDescent="0.3">
      <c r="A1509" s="63">
        <v>482</v>
      </c>
      <c r="C1509" s="48">
        <v>43644</v>
      </c>
      <c r="D1509" s="22" t="s">
        <v>3275</v>
      </c>
      <c r="E1509" s="44" t="s">
        <v>3277</v>
      </c>
      <c r="F1509" s="23" t="s">
        <v>3278</v>
      </c>
      <c r="G1509" s="24" t="s">
        <v>3279</v>
      </c>
      <c r="H1509" s="23">
        <v>3010</v>
      </c>
      <c r="I1509" s="25">
        <v>1</v>
      </c>
      <c r="J1509" s="46">
        <v>21470</v>
      </c>
      <c r="K1509" s="46">
        <f t="shared" si="119"/>
        <v>61340</v>
      </c>
      <c r="L1509" s="47">
        <v>72100</v>
      </c>
      <c r="M1509" s="47">
        <v>288.39999999999998</v>
      </c>
      <c r="N1509" s="46">
        <f t="shared" si="120"/>
        <v>289.39999999999998</v>
      </c>
    </row>
    <row r="1510" spans="1:17" s="39" customFormat="1" x14ac:dyDescent="0.3">
      <c r="A1510" s="35"/>
      <c r="B1510" s="36"/>
      <c r="C1510" s="37"/>
      <c r="D1510" s="38" t="s">
        <v>3276</v>
      </c>
      <c r="E1510" s="35" t="s">
        <v>3277</v>
      </c>
      <c r="G1510" s="40"/>
      <c r="I1510" s="41"/>
      <c r="J1510" s="41"/>
      <c r="K1510" s="41">
        <f t="shared" si="119"/>
        <v>0</v>
      </c>
      <c r="L1510" s="42"/>
      <c r="M1510" s="42"/>
      <c r="N1510" s="41">
        <f t="shared" si="120"/>
        <v>0</v>
      </c>
      <c r="O1510" s="53"/>
      <c r="P1510" s="37"/>
      <c r="Q1510" s="36"/>
    </row>
    <row r="1511" spans="1:17" x14ac:dyDescent="0.3">
      <c r="K1511" s="46"/>
      <c r="N1511" s="46">
        <f>SUM(N1506:N1510)</f>
        <v>291.39999999999998</v>
      </c>
      <c r="O1511" s="51">
        <v>72260</v>
      </c>
      <c r="P1511" s="68">
        <v>43647</v>
      </c>
    </row>
    <row r="1512" spans="1:17" x14ac:dyDescent="0.3">
      <c r="K1512" s="46"/>
      <c r="N1512" s="66"/>
    </row>
    <row r="1513" spans="1:17" x14ac:dyDescent="0.3">
      <c r="A1513" s="63">
        <v>483</v>
      </c>
      <c r="C1513" s="48">
        <v>43647</v>
      </c>
      <c r="D1513" s="22" t="s">
        <v>3284</v>
      </c>
      <c r="E1513" s="44">
        <v>93.547200000000004</v>
      </c>
      <c r="F1513" s="23" t="s">
        <v>3285</v>
      </c>
      <c r="G1513" s="24" t="s">
        <v>3286</v>
      </c>
      <c r="H1513" s="23">
        <v>1030</v>
      </c>
      <c r="I1513" s="25">
        <v>0.5</v>
      </c>
      <c r="J1513" s="46">
        <v>150020</v>
      </c>
      <c r="K1513" s="46">
        <f t="shared" si="119"/>
        <v>428630</v>
      </c>
      <c r="L1513" s="47">
        <v>361000</v>
      </c>
      <c r="M1513" s="47">
        <v>1444</v>
      </c>
      <c r="N1513" s="66">
        <f t="shared" si="120"/>
        <v>1444.5</v>
      </c>
    </row>
    <row r="1514" spans="1:17" x14ac:dyDescent="0.3">
      <c r="A1514" s="63">
        <v>484</v>
      </c>
      <c r="C1514" s="48">
        <v>43647</v>
      </c>
      <c r="D1514" s="22" t="s">
        <v>3287</v>
      </c>
      <c r="E1514" s="44">
        <v>0.126</v>
      </c>
      <c r="F1514" s="23" t="s">
        <v>3291</v>
      </c>
      <c r="G1514" s="24" t="s">
        <v>3292</v>
      </c>
      <c r="H1514" s="23">
        <v>3010</v>
      </c>
      <c r="I1514" s="25">
        <v>2</v>
      </c>
      <c r="J1514" s="46">
        <v>17760</v>
      </c>
      <c r="K1514" s="46">
        <f t="shared" si="119"/>
        <v>50740</v>
      </c>
      <c r="L1514" s="47">
        <v>150000</v>
      </c>
      <c r="M1514" s="47">
        <v>600</v>
      </c>
      <c r="N1514" s="66">
        <f t="shared" si="120"/>
        <v>602</v>
      </c>
    </row>
    <row r="1515" spans="1:17" x14ac:dyDescent="0.3">
      <c r="D1515" s="22" t="s">
        <v>3288</v>
      </c>
      <c r="E1515" s="44">
        <v>0.126</v>
      </c>
      <c r="F1515" s="23" t="s">
        <v>77</v>
      </c>
      <c r="G1515" s="24" t="s">
        <v>77</v>
      </c>
      <c r="K1515" s="46">
        <f t="shared" si="119"/>
        <v>0</v>
      </c>
      <c r="N1515" s="66">
        <f t="shared" si="120"/>
        <v>0</v>
      </c>
    </row>
    <row r="1516" spans="1:17" x14ac:dyDescent="0.3">
      <c r="D1516" s="22" t="s">
        <v>3289</v>
      </c>
      <c r="E1516" s="44">
        <v>0.126</v>
      </c>
      <c r="F1516" s="23" t="s">
        <v>77</v>
      </c>
      <c r="G1516" s="24" t="s">
        <v>77</v>
      </c>
      <c r="K1516" s="46">
        <f t="shared" si="119"/>
        <v>0</v>
      </c>
      <c r="N1516" s="66">
        <f t="shared" si="120"/>
        <v>0</v>
      </c>
    </row>
    <row r="1517" spans="1:17" x14ac:dyDescent="0.3">
      <c r="D1517" s="22" t="s">
        <v>3290</v>
      </c>
      <c r="E1517" s="44">
        <v>0.126</v>
      </c>
      <c r="F1517" s="23" t="s">
        <v>77</v>
      </c>
      <c r="G1517" s="24" t="s">
        <v>77</v>
      </c>
      <c r="K1517" s="46">
        <f t="shared" si="119"/>
        <v>0</v>
      </c>
      <c r="N1517" s="66">
        <f t="shared" si="120"/>
        <v>0</v>
      </c>
    </row>
    <row r="1518" spans="1:17" x14ac:dyDescent="0.3">
      <c r="A1518" s="63">
        <v>485</v>
      </c>
      <c r="C1518" s="48">
        <v>43648</v>
      </c>
      <c r="D1518" s="22" t="s">
        <v>3293</v>
      </c>
      <c r="E1518" s="44">
        <v>0.67700000000000005</v>
      </c>
      <c r="F1518" s="23" t="s">
        <v>3296</v>
      </c>
      <c r="G1518" s="24" t="s">
        <v>3297</v>
      </c>
      <c r="H1518" s="23">
        <v>1150</v>
      </c>
      <c r="I1518" s="25">
        <v>1.5</v>
      </c>
      <c r="J1518" s="46">
        <v>43540</v>
      </c>
      <c r="K1518" s="46">
        <f t="shared" si="119"/>
        <v>124400</v>
      </c>
      <c r="L1518" s="47">
        <v>225000</v>
      </c>
      <c r="M1518" s="47">
        <v>900</v>
      </c>
      <c r="N1518" s="66">
        <f t="shared" si="120"/>
        <v>901.5</v>
      </c>
    </row>
    <row r="1519" spans="1:17" x14ac:dyDescent="0.3">
      <c r="D1519" s="22" t="s">
        <v>3294</v>
      </c>
      <c r="E1519" s="44">
        <v>1.4219999999999999</v>
      </c>
      <c r="F1519" s="23" t="s">
        <v>77</v>
      </c>
      <c r="G1519" s="24" t="s">
        <v>77</v>
      </c>
      <c r="K1519" s="46">
        <f t="shared" si="119"/>
        <v>0</v>
      </c>
      <c r="N1519" s="66">
        <f t="shared" si="120"/>
        <v>0</v>
      </c>
    </row>
    <row r="1520" spans="1:17" x14ac:dyDescent="0.3">
      <c r="D1520" s="22" t="s">
        <v>3295</v>
      </c>
      <c r="E1520" s="44">
        <v>1.4550000000000001</v>
      </c>
      <c r="F1520" s="23" t="s">
        <v>77</v>
      </c>
      <c r="G1520" s="24" t="s">
        <v>77</v>
      </c>
      <c r="K1520" s="46">
        <f t="shared" si="119"/>
        <v>0</v>
      </c>
      <c r="N1520" s="66">
        <f t="shared" si="120"/>
        <v>0</v>
      </c>
    </row>
    <row r="1521" spans="1:17" x14ac:dyDescent="0.3">
      <c r="A1521" s="63">
        <v>487</v>
      </c>
      <c r="C1521" s="48">
        <v>43648</v>
      </c>
      <c r="D1521" s="22" t="s">
        <v>3298</v>
      </c>
      <c r="E1521" s="44">
        <v>0.3609</v>
      </c>
      <c r="F1521" s="23" t="s">
        <v>3299</v>
      </c>
      <c r="G1521" s="24" t="s">
        <v>3300</v>
      </c>
      <c r="H1521" s="23">
        <v>3010</v>
      </c>
      <c r="I1521" s="25">
        <v>1.5</v>
      </c>
      <c r="J1521" s="46">
        <v>379300</v>
      </c>
      <c r="K1521" s="46">
        <f t="shared" si="119"/>
        <v>1083710</v>
      </c>
      <c r="L1521" s="47">
        <v>2567750</v>
      </c>
      <c r="M1521" s="47">
        <v>10271</v>
      </c>
      <c r="N1521" s="66">
        <f t="shared" si="120"/>
        <v>10272.5</v>
      </c>
    </row>
    <row r="1522" spans="1:17" x14ac:dyDescent="0.3">
      <c r="D1522" s="22" t="s">
        <v>3301</v>
      </c>
      <c r="E1522" s="44">
        <v>0.4773</v>
      </c>
      <c r="F1522" s="23" t="s">
        <v>77</v>
      </c>
      <c r="G1522" s="24" t="s">
        <v>77</v>
      </c>
      <c r="K1522" s="46">
        <f t="shared" si="119"/>
        <v>0</v>
      </c>
      <c r="N1522" s="66">
        <f t="shared" si="120"/>
        <v>0</v>
      </c>
    </row>
    <row r="1523" spans="1:17" x14ac:dyDescent="0.3">
      <c r="D1523" s="22" t="s">
        <v>3302</v>
      </c>
      <c r="E1523" s="44">
        <v>0.3054</v>
      </c>
      <c r="F1523" s="23" t="s">
        <v>77</v>
      </c>
      <c r="G1523" s="24" t="s">
        <v>77</v>
      </c>
      <c r="K1523" s="46">
        <f t="shared" si="119"/>
        <v>0</v>
      </c>
      <c r="N1523" s="66">
        <f t="shared" si="120"/>
        <v>0</v>
      </c>
    </row>
    <row r="1524" spans="1:17" x14ac:dyDescent="0.3">
      <c r="A1524" s="63">
        <v>488</v>
      </c>
      <c r="B1524" s="21" t="s">
        <v>403</v>
      </c>
      <c r="D1524" s="22" t="s">
        <v>3303</v>
      </c>
      <c r="E1524" s="44" t="s">
        <v>3306</v>
      </c>
      <c r="F1524" s="23" t="s">
        <v>3308</v>
      </c>
      <c r="G1524" s="24" t="s">
        <v>3309</v>
      </c>
      <c r="H1524" s="23">
        <v>3010</v>
      </c>
      <c r="I1524" s="25">
        <v>1.5</v>
      </c>
      <c r="J1524" s="46">
        <v>21160</v>
      </c>
      <c r="K1524" s="46">
        <f t="shared" si="119"/>
        <v>60460</v>
      </c>
      <c r="L1524" s="47">
        <v>25000</v>
      </c>
      <c r="M1524" s="47">
        <v>100</v>
      </c>
      <c r="N1524" s="66">
        <f t="shared" si="120"/>
        <v>101.5</v>
      </c>
    </row>
    <row r="1525" spans="1:17" x14ac:dyDescent="0.3">
      <c r="D1525" s="22" t="s">
        <v>3304</v>
      </c>
      <c r="E1525" s="44" t="s">
        <v>3306</v>
      </c>
      <c r="F1525" s="23" t="s">
        <v>77</v>
      </c>
      <c r="G1525" s="24" t="s">
        <v>77</v>
      </c>
      <c r="K1525" s="46">
        <f t="shared" si="119"/>
        <v>0</v>
      </c>
      <c r="N1525" s="66">
        <f t="shared" si="120"/>
        <v>0</v>
      </c>
    </row>
    <row r="1526" spans="1:17" s="39" customFormat="1" x14ac:dyDescent="0.3">
      <c r="A1526" s="35"/>
      <c r="B1526" s="36"/>
      <c r="C1526" s="37"/>
      <c r="D1526" s="38" t="s">
        <v>3305</v>
      </c>
      <c r="E1526" s="35" t="s">
        <v>3307</v>
      </c>
      <c r="F1526" s="39" t="s">
        <v>77</v>
      </c>
      <c r="G1526" s="40" t="s">
        <v>77</v>
      </c>
      <c r="I1526" s="41"/>
      <c r="J1526" s="41"/>
      <c r="K1526" s="41">
        <f t="shared" si="119"/>
        <v>0</v>
      </c>
      <c r="L1526" s="42"/>
      <c r="M1526" s="42"/>
      <c r="N1526" s="41">
        <f t="shared" si="120"/>
        <v>0</v>
      </c>
      <c r="O1526" s="53"/>
      <c r="P1526" s="37"/>
      <c r="Q1526" s="36"/>
    </row>
    <row r="1527" spans="1:17" s="64" customFormat="1" x14ac:dyDescent="0.3">
      <c r="A1527" s="63"/>
      <c r="B1527" s="21"/>
      <c r="C1527" s="68"/>
      <c r="D1527" s="62"/>
      <c r="E1527" s="63"/>
      <c r="G1527" s="65"/>
      <c r="I1527" s="66"/>
      <c r="J1527" s="66"/>
      <c r="K1527" s="66"/>
      <c r="L1527" s="67"/>
      <c r="M1527" s="67"/>
      <c r="N1527" s="66">
        <f>SUM(N1513:N1526)</f>
        <v>13322</v>
      </c>
      <c r="O1527" s="51">
        <v>72278</v>
      </c>
      <c r="P1527" s="68">
        <v>43648</v>
      </c>
      <c r="Q1527" s="21"/>
    </row>
    <row r="1528" spans="1:17" s="64" customFormat="1" x14ac:dyDescent="0.3">
      <c r="A1528" s="63"/>
      <c r="B1528" s="21"/>
      <c r="C1528" s="68"/>
      <c r="D1528" s="62"/>
      <c r="E1528" s="63"/>
      <c r="G1528" s="65"/>
      <c r="I1528" s="66"/>
      <c r="J1528" s="66"/>
      <c r="K1528" s="66"/>
      <c r="L1528" s="67"/>
      <c r="M1528" s="67"/>
      <c r="N1528" s="66"/>
      <c r="O1528" s="51"/>
      <c r="P1528" s="68"/>
      <c r="Q1528" s="21"/>
    </row>
    <row r="1529" spans="1:17" s="64" customFormat="1" x14ac:dyDescent="0.3">
      <c r="A1529" s="63" t="s">
        <v>3313</v>
      </c>
      <c r="B1529" s="21"/>
      <c r="C1529" s="68">
        <v>43648</v>
      </c>
      <c r="D1529" s="62" t="s">
        <v>3314</v>
      </c>
      <c r="E1529" s="63">
        <v>0.40400000000000003</v>
      </c>
      <c r="F1529" s="64" t="s">
        <v>3315</v>
      </c>
      <c r="G1529" s="65" t="s">
        <v>3316</v>
      </c>
      <c r="H1529" s="64">
        <v>3010</v>
      </c>
      <c r="I1529" s="66">
        <v>0.5</v>
      </c>
      <c r="J1529" s="66">
        <v>5440</v>
      </c>
      <c r="K1529" s="66">
        <f t="shared" si="119"/>
        <v>15540</v>
      </c>
      <c r="L1529" s="67"/>
      <c r="M1529" s="67"/>
      <c r="N1529" s="66">
        <f t="shared" si="120"/>
        <v>0.5</v>
      </c>
      <c r="O1529" s="51"/>
      <c r="P1529" s="68"/>
      <c r="Q1529" s="21"/>
    </row>
    <row r="1530" spans="1:17" s="64" customFormat="1" x14ac:dyDescent="0.3">
      <c r="A1530" s="63" t="s">
        <v>3317</v>
      </c>
      <c r="B1530" s="21"/>
      <c r="C1530" s="68">
        <v>43648</v>
      </c>
      <c r="D1530" s="62" t="s">
        <v>3314</v>
      </c>
      <c r="E1530" s="63">
        <v>0.183</v>
      </c>
      <c r="F1530" s="64" t="s">
        <v>3315</v>
      </c>
      <c r="G1530" s="65" t="s">
        <v>3316</v>
      </c>
      <c r="H1530" s="64">
        <v>3010</v>
      </c>
      <c r="I1530" s="66">
        <v>0.5</v>
      </c>
      <c r="J1530" s="66">
        <v>2920</v>
      </c>
      <c r="K1530" s="66">
        <f t="shared" si="119"/>
        <v>8340</v>
      </c>
      <c r="L1530" s="67"/>
      <c r="M1530" s="67"/>
      <c r="N1530" s="66">
        <f t="shared" si="120"/>
        <v>0.5</v>
      </c>
      <c r="O1530" s="51"/>
      <c r="P1530" s="68"/>
      <c r="Q1530" s="21"/>
    </row>
    <row r="1531" spans="1:17" s="64" customFormat="1" x14ac:dyDescent="0.3">
      <c r="A1531" s="63">
        <v>491</v>
      </c>
      <c r="B1531" s="21"/>
      <c r="C1531" s="68">
        <v>43648</v>
      </c>
      <c r="D1531" s="62" t="s">
        <v>3318</v>
      </c>
      <c r="E1531" s="63">
        <v>32.164000000000001</v>
      </c>
      <c r="F1531" s="64" t="s">
        <v>3319</v>
      </c>
      <c r="G1531" s="65" t="s">
        <v>3320</v>
      </c>
      <c r="H1531" s="64">
        <v>1220</v>
      </c>
      <c r="I1531" s="66">
        <v>0.5</v>
      </c>
      <c r="J1531" s="66">
        <v>56360</v>
      </c>
      <c r="K1531" s="66">
        <f t="shared" ref="K1531:K1576" si="121">ROUND(J1531/0.35,-1)</f>
        <v>161030</v>
      </c>
      <c r="L1531" s="67">
        <v>320000</v>
      </c>
      <c r="M1531" s="67">
        <v>1280</v>
      </c>
      <c r="N1531" s="66">
        <f t="shared" ref="N1531:N1576" si="122">I1531+M1531</f>
        <v>1280.5</v>
      </c>
      <c r="O1531" s="51"/>
      <c r="P1531" s="68"/>
      <c r="Q1531" s="21"/>
    </row>
    <row r="1532" spans="1:17" s="39" customFormat="1" x14ac:dyDescent="0.3">
      <c r="A1532" s="35">
        <v>493</v>
      </c>
      <c r="B1532" s="36"/>
      <c r="C1532" s="37">
        <v>43648</v>
      </c>
      <c r="D1532" s="38" t="s">
        <v>3321</v>
      </c>
      <c r="E1532" s="35" t="s">
        <v>3322</v>
      </c>
      <c r="F1532" s="39" t="s">
        <v>3323</v>
      </c>
      <c r="G1532" s="40" t="s">
        <v>3324</v>
      </c>
      <c r="H1532" s="39">
        <v>3010</v>
      </c>
      <c r="I1532" s="41">
        <v>0.5</v>
      </c>
      <c r="J1532" s="41">
        <v>17390</v>
      </c>
      <c r="K1532" s="41">
        <f t="shared" si="121"/>
        <v>49690</v>
      </c>
      <c r="L1532" s="42">
        <v>33150</v>
      </c>
      <c r="M1532" s="42">
        <v>132.6</v>
      </c>
      <c r="N1532" s="41">
        <f t="shared" si="122"/>
        <v>133.1</v>
      </c>
      <c r="O1532" s="53"/>
      <c r="P1532" s="37"/>
      <c r="Q1532" s="36"/>
    </row>
    <row r="1533" spans="1:17" s="64" customFormat="1" x14ac:dyDescent="0.3">
      <c r="A1533" s="34"/>
      <c r="N1533" s="66">
        <f>SUM(N1529:N1532)</f>
        <v>1414.6</v>
      </c>
      <c r="O1533" s="34">
        <v>72295</v>
      </c>
      <c r="P1533" s="68">
        <v>43649</v>
      </c>
      <c r="Q1533" s="21"/>
    </row>
    <row r="1534" spans="1:17" s="64" customFormat="1" x14ac:dyDescent="0.3">
      <c r="A1534" s="63"/>
      <c r="B1534" s="21"/>
      <c r="C1534" s="68"/>
      <c r="D1534" s="62"/>
      <c r="E1534" s="63"/>
      <c r="G1534" s="65"/>
      <c r="I1534" s="66"/>
      <c r="J1534" s="66"/>
      <c r="K1534" s="66"/>
      <c r="L1534" s="67"/>
      <c r="M1534" s="67"/>
      <c r="N1534" s="66"/>
      <c r="O1534" s="51"/>
      <c r="P1534" s="68"/>
      <c r="Q1534" s="21"/>
    </row>
    <row r="1535" spans="1:17" s="64" customFormat="1" x14ac:dyDescent="0.3">
      <c r="A1535" s="63">
        <v>486</v>
      </c>
      <c r="B1535" s="21"/>
      <c r="C1535" s="68">
        <v>43648</v>
      </c>
      <c r="D1535" s="62" t="s">
        <v>3355</v>
      </c>
      <c r="E1535" s="63">
        <v>31.390999999999998</v>
      </c>
      <c r="F1535" s="64" t="s">
        <v>3356</v>
      </c>
      <c r="G1535" s="65" t="s">
        <v>3357</v>
      </c>
      <c r="H1535" s="64">
        <v>1040</v>
      </c>
      <c r="I1535" s="66">
        <v>0.5</v>
      </c>
      <c r="J1535" s="66">
        <v>55770</v>
      </c>
      <c r="K1535" s="66">
        <f>ROUND(J1535/0.35,-1)</f>
        <v>159340</v>
      </c>
      <c r="L1535" s="67">
        <v>298000</v>
      </c>
      <c r="M1535" s="67">
        <v>1192</v>
      </c>
      <c r="N1535" s="66">
        <f>I1535+M1535</f>
        <v>1192.5</v>
      </c>
      <c r="O1535" s="51"/>
      <c r="P1535" s="68"/>
      <c r="Q1535" s="21"/>
    </row>
    <row r="1536" spans="1:17" s="64" customFormat="1" x14ac:dyDescent="0.3">
      <c r="A1536" s="63">
        <v>489</v>
      </c>
      <c r="B1536" s="21"/>
      <c r="C1536" s="68">
        <v>43648</v>
      </c>
      <c r="D1536" s="62" t="s">
        <v>3358</v>
      </c>
      <c r="E1536" s="63">
        <v>0.57720000000000005</v>
      </c>
      <c r="F1536" s="64" t="s">
        <v>3360</v>
      </c>
      <c r="G1536" s="65" t="s">
        <v>3361</v>
      </c>
      <c r="H1536" s="64">
        <v>1150</v>
      </c>
      <c r="I1536" s="66">
        <v>1</v>
      </c>
      <c r="J1536" s="66">
        <v>54830</v>
      </c>
      <c r="K1536" s="66">
        <f>ROUND(J1536/0.35,-1)</f>
        <v>156660</v>
      </c>
      <c r="L1536" s="67">
        <v>155000</v>
      </c>
      <c r="M1536" s="67">
        <v>620</v>
      </c>
      <c r="N1536" s="66">
        <f>I1536+M1536</f>
        <v>621</v>
      </c>
      <c r="O1536" s="51"/>
      <c r="P1536" s="68"/>
      <c r="Q1536" s="21"/>
    </row>
    <row r="1537" spans="1:17" s="64" customFormat="1" x14ac:dyDescent="0.3">
      <c r="A1537" s="63"/>
      <c r="B1537" s="21"/>
      <c r="C1537" s="68"/>
      <c r="D1537" s="62" t="s">
        <v>3359</v>
      </c>
      <c r="E1537" s="63">
        <v>0.25159999999999999</v>
      </c>
      <c r="F1537" s="64" t="s">
        <v>77</v>
      </c>
      <c r="G1537" s="65" t="s">
        <v>77</v>
      </c>
      <c r="I1537" s="66"/>
      <c r="J1537" s="66"/>
      <c r="K1537" s="66"/>
      <c r="L1537" s="67"/>
      <c r="M1537" s="67"/>
      <c r="N1537" s="66"/>
      <c r="O1537" s="51"/>
      <c r="P1537" s="68"/>
      <c r="Q1537" s="21"/>
    </row>
    <row r="1538" spans="1:17" s="64" customFormat="1" x14ac:dyDescent="0.3">
      <c r="A1538" s="63">
        <v>490</v>
      </c>
      <c r="B1538" s="21"/>
      <c r="C1538" s="68">
        <v>43648</v>
      </c>
      <c r="D1538" s="62" t="s">
        <v>3362</v>
      </c>
      <c r="E1538" s="63">
        <v>0.23880000000000001</v>
      </c>
      <c r="F1538" s="64" t="s">
        <v>3363</v>
      </c>
      <c r="G1538" s="65" t="s">
        <v>3364</v>
      </c>
      <c r="H1538" s="64">
        <v>3010</v>
      </c>
      <c r="I1538" s="66">
        <v>0.5</v>
      </c>
      <c r="J1538" s="66">
        <v>25880</v>
      </c>
      <c r="K1538" s="66">
        <f t="shared" ref="K1538:K1543" si="123">ROUND(J1538/0.35,-1)</f>
        <v>73940</v>
      </c>
      <c r="L1538" s="67">
        <v>79900</v>
      </c>
      <c r="M1538" s="67">
        <v>319.60000000000002</v>
      </c>
      <c r="N1538" s="66">
        <f t="shared" ref="N1538:N1543" si="124">I1538+M1538</f>
        <v>320.10000000000002</v>
      </c>
      <c r="O1538" s="51"/>
      <c r="P1538" s="68"/>
      <c r="Q1538" s="21"/>
    </row>
    <row r="1539" spans="1:17" s="64" customFormat="1" x14ac:dyDescent="0.3">
      <c r="A1539" s="63"/>
      <c r="B1539" s="21"/>
      <c r="C1539" s="68"/>
      <c r="D1539" s="62"/>
      <c r="E1539" s="63"/>
      <c r="G1539" s="65"/>
      <c r="I1539" s="66"/>
      <c r="J1539" s="66"/>
      <c r="K1539" s="66">
        <f t="shared" si="123"/>
        <v>0</v>
      </c>
      <c r="L1539" s="67"/>
      <c r="M1539" s="67"/>
      <c r="N1539" s="66">
        <f t="shared" si="124"/>
        <v>0</v>
      </c>
      <c r="O1539" s="51"/>
      <c r="P1539" s="68"/>
      <c r="Q1539" s="21"/>
    </row>
    <row r="1540" spans="1:17" s="64" customFormat="1" x14ac:dyDescent="0.3">
      <c r="A1540" s="63" t="s">
        <v>3310</v>
      </c>
      <c r="B1540" s="21"/>
      <c r="C1540" s="68">
        <v>43647</v>
      </c>
      <c r="D1540" s="62" t="s">
        <v>2056</v>
      </c>
      <c r="E1540" s="63">
        <v>13.313000000000001</v>
      </c>
      <c r="F1540" s="64" t="s">
        <v>3365</v>
      </c>
      <c r="G1540" s="65" t="s">
        <v>2057</v>
      </c>
      <c r="H1540" s="64">
        <v>1010</v>
      </c>
      <c r="I1540" s="66">
        <v>0.5</v>
      </c>
      <c r="J1540" s="66">
        <v>6450</v>
      </c>
      <c r="K1540" s="66">
        <f t="shared" si="123"/>
        <v>18430</v>
      </c>
      <c r="L1540" s="67"/>
      <c r="M1540" s="67"/>
      <c r="N1540" s="66">
        <f t="shared" si="124"/>
        <v>0.5</v>
      </c>
      <c r="O1540" s="51"/>
      <c r="P1540" s="68"/>
      <c r="Q1540" s="21"/>
    </row>
    <row r="1541" spans="1:17" s="64" customFormat="1" x14ac:dyDescent="0.3">
      <c r="A1541" s="63" t="s">
        <v>3311</v>
      </c>
      <c r="B1541" s="21"/>
      <c r="C1541" s="68">
        <v>43647</v>
      </c>
      <c r="D1541" s="62" t="s">
        <v>1510</v>
      </c>
      <c r="E1541" s="63">
        <v>12.273</v>
      </c>
      <c r="F1541" s="64" t="s">
        <v>3365</v>
      </c>
      <c r="G1541" s="65" t="s">
        <v>3366</v>
      </c>
      <c r="H1541" s="64">
        <v>1010</v>
      </c>
      <c r="I1541" s="66">
        <v>0.5</v>
      </c>
      <c r="J1541" s="66">
        <v>18690</v>
      </c>
      <c r="K1541" s="66">
        <f t="shared" si="123"/>
        <v>53400</v>
      </c>
      <c r="L1541" s="67"/>
      <c r="M1541" s="67"/>
      <c r="N1541" s="66">
        <f t="shared" si="124"/>
        <v>0.5</v>
      </c>
      <c r="O1541" s="51"/>
      <c r="P1541" s="68"/>
      <c r="Q1541" s="21"/>
    </row>
    <row r="1542" spans="1:17" s="64" customFormat="1" x14ac:dyDescent="0.3">
      <c r="A1542" s="63" t="s">
        <v>3312</v>
      </c>
      <c r="B1542" s="21"/>
      <c r="C1542" s="68">
        <v>43647</v>
      </c>
      <c r="D1542" s="62" t="s">
        <v>2054</v>
      </c>
      <c r="E1542" s="63">
        <v>12.273</v>
      </c>
      <c r="F1542" s="64" t="s">
        <v>3365</v>
      </c>
      <c r="G1542" s="65" t="s">
        <v>3367</v>
      </c>
      <c r="H1542" s="64">
        <v>1010</v>
      </c>
      <c r="I1542" s="66">
        <v>1</v>
      </c>
      <c r="J1542" s="66">
        <v>18690</v>
      </c>
      <c r="K1542" s="66">
        <f t="shared" si="123"/>
        <v>53400</v>
      </c>
      <c r="L1542" s="67"/>
      <c r="M1542" s="67"/>
      <c r="N1542" s="66">
        <f t="shared" si="124"/>
        <v>1</v>
      </c>
      <c r="O1542" s="51"/>
      <c r="P1542" s="68"/>
      <c r="Q1542" s="21"/>
    </row>
    <row r="1543" spans="1:17" s="64" customFormat="1" x14ac:dyDescent="0.3">
      <c r="A1543" s="63" t="s">
        <v>3325</v>
      </c>
      <c r="B1543" s="21"/>
      <c r="C1543" s="68">
        <v>43649</v>
      </c>
      <c r="D1543" s="62" t="s">
        <v>3326</v>
      </c>
      <c r="E1543" s="63" t="s">
        <v>3327</v>
      </c>
      <c r="F1543" s="64" t="s">
        <v>3328</v>
      </c>
      <c r="G1543" s="65" t="s">
        <v>3329</v>
      </c>
      <c r="H1543" s="64">
        <v>3010</v>
      </c>
      <c r="I1543" s="66">
        <v>0.5</v>
      </c>
      <c r="J1543" s="66">
        <v>64830</v>
      </c>
      <c r="K1543" s="66">
        <f t="shared" si="123"/>
        <v>185230</v>
      </c>
      <c r="L1543" s="67"/>
      <c r="M1543" s="67"/>
      <c r="N1543" s="66">
        <f t="shared" si="124"/>
        <v>0.5</v>
      </c>
      <c r="O1543" s="51"/>
      <c r="P1543" s="68"/>
      <c r="Q1543" s="21"/>
    </row>
    <row r="1544" spans="1:17" s="64" customFormat="1" x14ac:dyDescent="0.3">
      <c r="A1544" s="63" t="s">
        <v>3330</v>
      </c>
      <c r="B1544" s="21"/>
      <c r="C1544" s="68">
        <v>43649</v>
      </c>
      <c r="D1544" s="62" t="s">
        <v>3331</v>
      </c>
      <c r="E1544" s="63">
        <v>7.9950000000000001</v>
      </c>
      <c r="F1544" s="64" t="s">
        <v>3332</v>
      </c>
      <c r="G1544" s="65" t="s">
        <v>3333</v>
      </c>
      <c r="H1544" s="64">
        <v>1050</v>
      </c>
      <c r="I1544" s="66">
        <v>0.5</v>
      </c>
      <c r="J1544" s="66">
        <v>49170</v>
      </c>
      <c r="K1544" s="66">
        <v>140490</v>
      </c>
      <c r="L1544" s="67"/>
      <c r="M1544" s="67"/>
      <c r="N1544" s="66">
        <v>0.5</v>
      </c>
      <c r="O1544" s="51"/>
      <c r="P1544" s="68"/>
      <c r="Q1544" s="21"/>
    </row>
    <row r="1545" spans="1:17" s="64" customFormat="1" x14ac:dyDescent="0.3">
      <c r="A1545" s="63">
        <v>492</v>
      </c>
      <c r="B1545" s="21"/>
      <c r="C1545" s="68">
        <v>43648</v>
      </c>
      <c r="D1545" s="62" t="s">
        <v>2086</v>
      </c>
      <c r="E1545" s="63">
        <v>0.91400000000000003</v>
      </c>
      <c r="F1545" s="64" t="s">
        <v>3368</v>
      </c>
      <c r="G1545" s="65" t="s">
        <v>3369</v>
      </c>
      <c r="H1545" s="64">
        <v>1090</v>
      </c>
      <c r="I1545" s="66">
        <v>0.5</v>
      </c>
      <c r="J1545" s="66">
        <v>46930</v>
      </c>
      <c r="K1545" s="66">
        <f>ROUND(J1545/0.35,-1)</f>
        <v>134090</v>
      </c>
      <c r="L1545" s="67">
        <v>158500</v>
      </c>
      <c r="M1545" s="67">
        <v>634</v>
      </c>
      <c r="N1545" s="66">
        <f>I1545+M1545</f>
        <v>634.5</v>
      </c>
      <c r="O1545" s="51"/>
      <c r="P1545" s="68"/>
      <c r="Q1545" s="21"/>
    </row>
    <row r="1546" spans="1:17" s="64" customFormat="1" x14ac:dyDescent="0.3">
      <c r="A1546" s="63">
        <v>494</v>
      </c>
      <c r="B1546" s="21"/>
      <c r="C1546" s="68">
        <v>43649</v>
      </c>
      <c r="D1546" s="62" t="s">
        <v>3334</v>
      </c>
      <c r="E1546" s="63">
        <v>1.5149999999999999</v>
      </c>
      <c r="F1546" s="64" t="s">
        <v>3335</v>
      </c>
      <c r="G1546" s="65" t="s">
        <v>3336</v>
      </c>
      <c r="H1546" s="64">
        <v>1040</v>
      </c>
      <c r="I1546" s="66">
        <v>0.5</v>
      </c>
      <c r="J1546" s="66">
        <v>14340</v>
      </c>
      <c r="K1546" s="66">
        <f t="shared" si="121"/>
        <v>40970</v>
      </c>
      <c r="L1546" s="67">
        <v>31500</v>
      </c>
      <c r="M1546" s="67">
        <v>126</v>
      </c>
      <c r="N1546" s="66">
        <f t="shared" si="122"/>
        <v>126.5</v>
      </c>
      <c r="O1546" s="51"/>
      <c r="P1546" s="68"/>
      <c r="Q1546" s="21"/>
    </row>
    <row r="1547" spans="1:17" x14ac:dyDescent="0.3">
      <c r="A1547" s="63">
        <v>495</v>
      </c>
      <c r="C1547" s="48">
        <v>43649</v>
      </c>
      <c r="D1547" s="22" t="s">
        <v>3337</v>
      </c>
      <c r="E1547" s="44">
        <v>12</v>
      </c>
      <c r="F1547" s="23" t="s">
        <v>3338</v>
      </c>
      <c r="G1547" s="24" t="s">
        <v>3339</v>
      </c>
      <c r="H1547" s="23">
        <v>1070</v>
      </c>
      <c r="I1547" s="25">
        <v>0.5</v>
      </c>
      <c r="J1547" s="46">
        <v>80850</v>
      </c>
      <c r="K1547" s="46">
        <f t="shared" si="121"/>
        <v>231000</v>
      </c>
      <c r="L1547" s="47">
        <v>115500</v>
      </c>
      <c r="M1547" s="47">
        <v>462</v>
      </c>
      <c r="N1547" s="66">
        <f t="shared" si="122"/>
        <v>462.5</v>
      </c>
    </row>
    <row r="1548" spans="1:17" x14ac:dyDescent="0.3">
      <c r="A1548" s="63">
        <v>496</v>
      </c>
      <c r="C1548" s="48">
        <v>43649</v>
      </c>
      <c r="D1548" s="22" t="s">
        <v>3263</v>
      </c>
      <c r="E1548" s="44">
        <v>0.28000000000000003</v>
      </c>
      <c r="F1548" s="23" t="s">
        <v>3340</v>
      </c>
      <c r="G1548" s="24" t="s">
        <v>3341</v>
      </c>
      <c r="H1548" s="23">
        <v>3010</v>
      </c>
      <c r="I1548" s="25">
        <v>0.5</v>
      </c>
      <c r="J1548" s="46">
        <v>35730</v>
      </c>
      <c r="K1548" s="46">
        <f t="shared" si="121"/>
        <v>102090</v>
      </c>
      <c r="L1548" s="47">
        <v>115000</v>
      </c>
      <c r="M1548" s="47">
        <v>460</v>
      </c>
      <c r="N1548" s="66">
        <f t="shared" si="122"/>
        <v>460.5</v>
      </c>
    </row>
    <row r="1549" spans="1:17" x14ac:dyDescent="0.3">
      <c r="A1549" s="63">
        <v>497</v>
      </c>
      <c r="C1549" s="48">
        <v>43649</v>
      </c>
      <c r="D1549" s="22" t="s">
        <v>3342</v>
      </c>
      <c r="E1549" s="44" t="s">
        <v>3343</v>
      </c>
      <c r="F1549" s="23" t="s">
        <v>3344</v>
      </c>
      <c r="G1549" s="24" t="s">
        <v>3345</v>
      </c>
      <c r="H1549" s="23">
        <v>3010</v>
      </c>
      <c r="I1549" s="25">
        <v>0.5</v>
      </c>
      <c r="J1549" s="46">
        <v>60280</v>
      </c>
      <c r="K1549" s="46">
        <f t="shared" si="121"/>
        <v>172230</v>
      </c>
      <c r="L1549" s="47">
        <v>175000</v>
      </c>
      <c r="M1549" s="47">
        <v>700</v>
      </c>
      <c r="N1549" s="66">
        <f t="shared" si="122"/>
        <v>700.5</v>
      </c>
    </row>
    <row r="1550" spans="1:17" x14ac:dyDescent="0.3">
      <c r="A1550" s="63">
        <v>498</v>
      </c>
      <c r="C1550" s="48">
        <v>43651</v>
      </c>
      <c r="D1550" s="22" t="s">
        <v>3346</v>
      </c>
      <c r="E1550" s="44" t="s">
        <v>3347</v>
      </c>
      <c r="F1550" s="23" t="s">
        <v>3348</v>
      </c>
      <c r="G1550" s="24" t="s">
        <v>3349</v>
      </c>
      <c r="H1550" s="23">
        <v>1090</v>
      </c>
      <c r="I1550" s="25">
        <v>0.5</v>
      </c>
      <c r="J1550" s="46">
        <v>42540</v>
      </c>
      <c r="K1550" s="46">
        <f t="shared" si="121"/>
        <v>121540</v>
      </c>
      <c r="L1550" s="47">
        <v>175000</v>
      </c>
      <c r="M1550" s="47">
        <v>700</v>
      </c>
      <c r="N1550" s="66">
        <f t="shared" si="122"/>
        <v>700.5</v>
      </c>
    </row>
    <row r="1551" spans="1:17" x14ac:dyDescent="0.3">
      <c r="A1551" s="63" t="s">
        <v>3350</v>
      </c>
      <c r="C1551" s="48">
        <v>43651</v>
      </c>
      <c r="D1551" s="62" t="s">
        <v>3351</v>
      </c>
      <c r="E1551" s="44" t="s">
        <v>3352</v>
      </c>
      <c r="F1551" s="23" t="s">
        <v>3353</v>
      </c>
      <c r="G1551" s="24" t="s">
        <v>3354</v>
      </c>
      <c r="H1551" s="23">
        <v>3010</v>
      </c>
      <c r="I1551" s="25">
        <v>0.5</v>
      </c>
      <c r="J1551" s="46">
        <v>61530</v>
      </c>
      <c r="K1551" s="46">
        <f t="shared" si="121"/>
        <v>175800</v>
      </c>
      <c r="N1551" s="66">
        <f t="shared" si="122"/>
        <v>0.5</v>
      </c>
    </row>
    <row r="1552" spans="1:17" x14ac:dyDescent="0.3">
      <c r="A1552" s="63">
        <v>499</v>
      </c>
      <c r="C1552" s="48">
        <v>43651</v>
      </c>
      <c r="D1552" s="22" t="s">
        <v>3370</v>
      </c>
      <c r="E1552" s="44" t="s">
        <v>3371</v>
      </c>
      <c r="F1552" s="23" t="s">
        <v>3374</v>
      </c>
      <c r="G1552" s="24" t="s">
        <v>3375</v>
      </c>
      <c r="H1552" s="23">
        <v>3010</v>
      </c>
      <c r="I1552" s="25">
        <v>1</v>
      </c>
      <c r="J1552" s="46">
        <v>40110</v>
      </c>
      <c r="K1552" s="46">
        <f t="shared" si="121"/>
        <v>114600</v>
      </c>
      <c r="L1552" s="47">
        <v>225000</v>
      </c>
      <c r="M1552" s="47">
        <v>900</v>
      </c>
      <c r="N1552" s="66">
        <f t="shared" si="122"/>
        <v>901</v>
      </c>
    </row>
    <row r="1553" spans="1:17" s="39" customFormat="1" x14ac:dyDescent="0.3">
      <c r="A1553" s="35"/>
      <c r="B1553" s="36"/>
      <c r="C1553" s="37"/>
      <c r="D1553" s="38" t="s">
        <v>3372</v>
      </c>
      <c r="E1553" s="35" t="s">
        <v>3373</v>
      </c>
      <c r="G1553" s="40"/>
      <c r="I1553" s="41"/>
      <c r="J1553" s="41"/>
      <c r="K1553" s="41">
        <f t="shared" si="121"/>
        <v>0</v>
      </c>
      <c r="L1553" s="42"/>
      <c r="M1553" s="42"/>
      <c r="N1553" s="41">
        <f t="shared" si="122"/>
        <v>0</v>
      </c>
      <c r="O1553" s="53"/>
      <c r="P1553" s="37"/>
      <c r="Q1553" s="36"/>
    </row>
    <row r="1554" spans="1:17" s="64" customFormat="1" x14ac:dyDescent="0.3">
      <c r="A1554" s="63"/>
      <c r="B1554" s="21"/>
      <c r="C1554" s="68"/>
      <c r="D1554" s="62"/>
      <c r="E1554" s="63"/>
      <c r="G1554" s="65"/>
      <c r="I1554" s="66"/>
      <c r="J1554" s="66"/>
      <c r="K1554" s="66"/>
      <c r="L1554" s="67"/>
      <c r="M1554" s="67"/>
      <c r="N1554" s="66">
        <f>SUM(N1535:N1553)</f>
        <v>6123.1</v>
      </c>
      <c r="O1554" s="51"/>
      <c r="P1554" s="68">
        <v>43651</v>
      </c>
      <c r="Q1554" s="21"/>
    </row>
    <row r="1556" spans="1:17" x14ac:dyDescent="0.3">
      <c r="A1556" s="63">
        <v>500</v>
      </c>
      <c r="C1556" s="48">
        <v>43651</v>
      </c>
      <c r="D1556" s="22" t="s">
        <v>3376</v>
      </c>
      <c r="E1556" s="44">
        <v>7.2320000000000002</v>
      </c>
      <c r="F1556" s="23" t="s">
        <v>3380</v>
      </c>
      <c r="G1556" s="24" t="s">
        <v>3381</v>
      </c>
      <c r="H1556" s="23">
        <v>1150</v>
      </c>
      <c r="I1556" s="25">
        <v>2</v>
      </c>
      <c r="J1556" s="46">
        <v>35590</v>
      </c>
      <c r="K1556" s="46">
        <f t="shared" si="121"/>
        <v>101690</v>
      </c>
      <c r="L1556" s="47">
        <v>80000</v>
      </c>
      <c r="M1556" s="47">
        <v>320</v>
      </c>
      <c r="N1556" s="66">
        <f t="shared" si="122"/>
        <v>322</v>
      </c>
    </row>
    <row r="1557" spans="1:17" x14ac:dyDescent="0.3">
      <c r="D1557" s="22" t="s">
        <v>3377</v>
      </c>
      <c r="E1557" s="44">
        <v>2.81E-2</v>
      </c>
      <c r="F1557" s="23" t="s">
        <v>2899</v>
      </c>
      <c r="G1557" s="24" t="s">
        <v>2899</v>
      </c>
      <c r="K1557" s="46">
        <f t="shared" si="121"/>
        <v>0</v>
      </c>
      <c r="N1557" s="66">
        <f t="shared" si="122"/>
        <v>0</v>
      </c>
    </row>
    <row r="1558" spans="1:17" x14ac:dyDescent="0.3">
      <c r="D1558" s="22" t="s">
        <v>3378</v>
      </c>
      <c r="E1558" s="44">
        <v>0.1125</v>
      </c>
      <c r="F1558" s="23" t="s">
        <v>2899</v>
      </c>
      <c r="G1558" s="24" t="s">
        <v>2899</v>
      </c>
      <c r="K1558" s="46">
        <f t="shared" si="121"/>
        <v>0</v>
      </c>
      <c r="N1558" s="66">
        <f t="shared" si="122"/>
        <v>0</v>
      </c>
    </row>
    <row r="1559" spans="1:17" x14ac:dyDescent="0.3">
      <c r="D1559" s="22" t="s">
        <v>3379</v>
      </c>
      <c r="E1559" s="44">
        <v>1.8800000000000001E-2</v>
      </c>
      <c r="F1559" s="23" t="s">
        <v>2899</v>
      </c>
      <c r="G1559" s="24" t="s">
        <v>2899</v>
      </c>
      <c r="K1559" s="46">
        <f t="shared" si="121"/>
        <v>0</v>
      </c>
      <c r="N1559" s="66">
        <f t="shared" si="122"/>
        <v>0</v>
      </c>
    </row>
    <row r="1560" spans="1:17" x14ac:dyDescent="0.3">
      <c r="A1560" s="63">
        <v>501</v>
      </c>
      <c r="C1560" s="48">
        <v>43651</v>
      </c>
      <c r="D1560" s="22" t="s">
        <v>3382</v>
      </c>
      <c r="E1560" s="44">
        <v>0.753</v>
      </c>
      <c r="F1560" s="23" t="s">
        <v>3383</v>
      </c>
      <c r="G1560" s="24" t="s">
        <v>3384</v>
      </c>
      <c r="H1560" s="23">
        <v>1030</v>
      </c>
      <c r="I1560" s="25">
        <v>0.5</v>
      </c>
      <c r="J1560" s="46">
        <v>23440</v>
      </c>
      <c r="K1560" s="46">
        <f t="shared" si="121"/>
        <v>66970</v>
      </c>
      <c r="L1560" s="47">
        <v>100000</v>
      </c>
      <c r="M1560" s="47">
        <v>400</v>
      </c>
      <c r="N1560" s="66">
        <f t="shared" si="122"/>
        <v>400.5</v>
      </c>
    </row>
    <row r="1561" spans="1:17" x14ac:dyDescent="0.3">
      <c r="A1561" s="63">
        <v>502</v>
      </c>
      <c r="C1561" s="48">
        <v>43651</v>
      </c>
      <c r="D1561" s="22" t="s">
        <v>2761</v>
      </c>
      <c r="E1561" s="44">
        <v>4.99</v>
      </c>
      <c r="F1561" s="23" t="s">
        <v>3385</v>
      </c>
      <c r="G1561" s="24" t="s">
        <v>3386</v>
      </c>
      <c r="H1561" s="23">
        <v>1220</v>
      </c>
      <c r="I1561" s="25">
        <v>0.5</v>
      </c>
      <c r="J1561" s="46">
        <v>10390</v>
      </c>
      <c r="K1561" s="46">
        <f t="shared" si="121"/>
        <v>29690</v>
      </c>
      <c r="L1561" s="47">
        <v>30000</v>
      </c>
      <c r="M1561" s="47">
        <v>120</v>
      </c>
      <c r="N1561" s="66">
        <f t="shared" si="122"/>
        <v>120.5</v>
      </c>
    </row>
    <row r="1562" spans="1:17" x14ac:dyDescent="0.3">
      <c r="A1562" s="63">
        <v>503</v>
      </c>
      <c r="C1562" s="48">
        <v>43651</v>
      </c>
      <c r="D1562" s="22" t="s">
        <v>3387</v>
      </c>
      <c r="E1562" s="44" t="s">
        <v>3389</v>
      </c>
      <c r="F1562" s="23" t="s">
        <v>3390</v>
      </c>
      <c r="G1562" s="24" t="s">
        <v>3391</v>
      </c>
      <c r="H1562" s="23">
        <v>3010</v>
      </c>
      <c r="I1562" s="25">
        <v>1</v>
      </c>
      <c r="J1562" s="46">
        <v>34350</v>
      </c>
      <c r="K1562" s="46">
        <f t="shared" si="121"/>
        <v>98140</v>
      </c>
      <c r="L1562" s="47">
        <v>95000</v>
      </c>
      <c r="M1562" s="47">
        <v>380</v>
      </c>
      <c r="N1562" s="66">
        <f t="shared" si="122"/>
        <v>381</v>
      </c>
    </row>
    <row r="1563" spans="1:17" x14ac:dyDescent="0.3">
      <c r="D1563" s="22" t="s">
        <v>3388</v>
      </c>
      <c r="E1563" s="44" t="s">
        <v>3389</v>
      </c>
      <c r="F1563" s="23" t="s">
        <v>2899</v>
      </c>
      <c r="G1563" s="24" t="s">
        <v>2899</v>
      </c>
      <c r="K1563" s="46">
        <f t="shared" si="121"/>
        <v>0</v>
      </c>
      <c r="N1563" s="66">
        <f t="shared" si="122"/>
        <v>0</v>
      </c>
    </row>
    <row r="1564" spans="1:17" x14ac:dyDescent="0.3">
      <c r="A1564" s="63">
        <v>504</v>
      </c>
      <c r="C1564" s="48">
        <v>43654</v>
      </c>
      <c r="D1564" s="22" t="s">
        <v>3392</v>
      </c>
      <c r="E1564" s="44" t="s">
        <v>1412</v>
      </c>
      <c r="F1564" s="23" t="s">
        <v>3393</v>
      </c>
      <c r="G1564" s="24" t="s">
        <v>3394</v>
      </c>
      <c r="H1564" s="23">
        <v>3010</v>
      </c>
      <c r="I1564" s="25">
        <v>0.5</v>
      </c>
      <c r="J1564" s="46">
        <v>36770</v>
      </c>
      <c r="K1564" s="46">
        <f t="shared" si="121"/>
        <v>105060</v>
      </c>
      <c r="L1564" s="47">
        <v>120000</v>
      </c>
      <c r="M1564" s="47">
        <v>480</v>
      </c>
      <c r="N1564" s="66">
        <f t="shared" si="122"/>
        <v>480.5</v>
      </c>
    </row>
    <row r="1565" spans="1:17" x14ac:dyDescent="0.3">
      <c r="A1565" s="63" t="s">
        <v>3395</v>
      </c>
      <c r="C1565" s="48">
        <v>43654</v>
      </c>
      <c r="D1565" s="22" t="s">
        <v>3396</v>
      </c>
      <c r="E1565" s="44" t="s">
        <v>3397</v>
      </c>
      <c r="F1565" s="23" t="s">
        <v>3405</v>
      </c>
      <c r="G1565" s="24" t="s">
        <v>3406</v>
      </c>
      <c r="H1565" s="23">
        <v>3010</v>
      </c>
      <c r="I1565" s="25">
        <v>3</v>
      </c>
      <c r="J1565" s="46">
        <v>62160</v>
      </c>
      <c r="K1565" s="46">
        <f t="shared" si="121"/>
        <v>177600</v>
      </c>
      <c r="N1565" s="66">
        <f t="shared" si="122"/>
        <v>3</v>
      </c>
    </row>
    <row r="1566" spans="1:17" x14ac:dyDescent="0.3">
      <c r="D1566" s="22" t="s">
        <v>3398</v>
      </c>
      <c r="E1566" s="44">
        <v>1.7845</v>
      </c>
      <c r="F1566" s="23" t="s">
        <v>2899</v>
      </c>
      <c r="G1566" s="24" t="s">
        <v>2899</v>
      </c>
      <c r="H1566" s="23">
        <v>3010</v>
      </c>
      <c r="K1566" s="46">
        <f t="shared" si="121"/>
        <v>0</v>
      </c>
      <c r="N1566" s="66">
        <f t="shared" si="122"/>
        <v>0</v>
      </c>
    </row>
    <row r="1567" spans="1:17" x14ac:dyDescent="0.3">
      <c r="D1567" s="22" t="s">
        <v>3399</v>
      </c>
      <c r="E1567" s="44" t="s">
        <v>3400</v>
      </c>
      <c r="F1567" s="23" t="s">
        <v>2899</v>
      </c>
      <c r="G1567" s="24" t="s">
        <v>2899</v>
      </c>
      <c r="H1567" s="23">
        <v>1190</v>
      </c>
      <c r="K1567" s="46">
        <f t="shared" si="121"/>
        <v>0</v>
      </c>
      <c r="N1567" s="66">
        <f t="shared" si="122"/>
        <v>0</v>
      </c>
    </row>
    <row r="1568" spans="1:17" x14ac:dyDescent="0.3">
      <c r="D1568" s="22" t="s">
        <v>3401</v>
      </c>
      <c r="E1568" s="44" t="s">
        <v>3400</v>
      </c>
      <c r="F1568" s="23" t="s">
        <v>2899</v>
      </c>
      <c r="G1568" s="24" t="s">
        <v>2899</v>
      </c>
      <c r="H1568" s="23">
        <v>1190</v>
      </c>
      <c r="K1568" s="46">
        <f t="shared" si="121"/>
        <v>0</v>
      </c>
      <c r="N1568" s="66">
        <f t="shared" si="122"/>
        <v>0</v>
      </c>
    </row>
    <row r="1569" spans="1:17" x14ac:dyDescent="0.3">
      <c r="D1569" s="22" t="s">
        <v>3402</v>
      </c>
      <c r="E1569" s="44" t="s">
        <v>3403</v>
      </c>
      <c r="F1569" s="23" t="s">
        <v>2899</v>
      </c>
      <c r="G1569" s="24" t="s">
        <v>2899</v>
      </c>
      <c r="H1569" s="23">
        <v>1190</v>
      </c>
      <c r="K1569" s="46">
        <f t="shared" si="121"/>
        <v>0</v>
      </c>
      <c r="N1569" s="66">
        <f t="shared" si="122"/>
        <v>0</v>
      </c>
    </row>
    <row r="1570" spans="1:17" x14ac:dyDescent="0.3">
      <c r="D1570" s="22" t="s">
        <v>3404</v>
      </c>
      <c r="E1570" s="44" t="s">
        <v>3400</v>
      </c>
      <c r="F1570" s="23" t="s">
        <v>2899</v>
      </c>
      <c r="G1570" s="24" t="s">
        <v>2899</v>
      </c>
      <c r="H1570" s="23">
        <v>1190</v>
      </c>
      <c r="K1570" s="46">
        <f t="shared" si="121"/>
        <v>0</v>
      </c>
      <c r="N1570" s="66">
        <f t="shared" si="122"/>
        <v>0</v>
      </c>
    </row>
    <row r="1571" spans="1:17" x14ac:dyDescent="0.3">
      <c r="A1571" s="63">
        <v>505</v>
      </c>
      <c r="C1571" s="48">
        <v>43654</v>
      </c>
      <c r="D1571" s="22" t="s">
        <v>3407</v>
      </c>
      <c r="E1571" s="44" t="s">
        <v>3408</v>
      </c>
      <c r="F1571" s="23" t="s">
        <v>3409</v>
      </c>
      <c r="G1571" s="24" t="s">
        <v>1762</v>
      </c>
      <c r="H1571" s="23">
        <v>3010</v>
      </c>
      <c r="I1571" s="25">
        <v>0.5</v>
      </c>
      <c r="J1571" s="46">
        <v>7390</v>
      </c>
      <c r="K1571" s="46">
        <f t="shared" si="121"/>
        <v>21110</v>
      </c>
      <c r="L1571" s="47">
        <v>5500</v>
      </c>
      <c r="M1571" s="47">
        <v>22</v>
      </c>
      <c r="N1571" s="66">
        <f t="shared" si="122"/>
        <v>22.5</v>
      </c>
    </row>
    <row r="1572" spans="1:17" x14ac:dyDescent="0.3">
      <c r="A1572" s="63">
        <v>507</v>
      </c>
      <c r="C1572" s="48">
        <v>43654</v>
      </c>
      <c r="D1572" s="22" t="s">
        <v>2999</v>
      </c>
      <c r="E1572" s="44">
        <v>33</v>
      </c>
      <c r="F1572" s="23" t="s">
        <v>3410</v>
      </c>
      <c r="G1572" s="24" t="s">
        <v>3411</v>
      </c>
      <c r="H1572" s="23">
        <v>1150</v>
      </c>
      <c r="I1572" s="25">
        <v>2</v>
      </c>
      <c r="J1572" s="46">
        <v>293840</v>
      </c>
      <c r="K1572" s="46">
        <f t="shared" si="121"/>
        <v>839540</v>
      </c>
      <c r="L1572" s="47">
        <v>824190</v>
      </c>
      <c r="M1572" s="47">
        <v>3296.76</v>
      </c>
      <c r="N1572" s="66">
        <f t="shared" si="122"/>
        <v>3298.76</v>
      </c>
    </row>
    <row r="1573" spans="1:17" x14ac:dyDescent="0.3">
      <c r="D1573" s="22" t="s">
        <v>3000</v>
      </c>
      <c r="E1573" s="44">
        <v>20</v>
      </c>
      <c r="F1573" s="23" t="s">
        <v>2899</v>
      </c>
      <c r="G1573" s="24" t="s">
        <v>2899</v>
      </c>
      <c r="K1573" s="46">
        <f t="shared" si="121"/>
        <v>0</v>
      </c>
      <c r="N1573" s="66">
        <f t="shared" si="122"/>
        <v>0</v>
      </c>
    </row>
    <row r="1574" spans="1:17" x14ac:dyDescent="0.3">
      <c r="D1574" s="22" t="s">
        <v>3001</v>
      </c>
      <c r="E1574" s="44">
        <v>126</v>
      </c>
      <c r="F1574" s="23" t="s">
        <v>2899</v>
      </c>
      <c r="G1574" s="24" t="s">
        <v>2899</v>
      </c>
      <c r="K1574" s="46">
        <f t="shared" si="121"/>
        <v>0</v>
      </c>
      <c r="N1574" s="66">
        <f t="shared" si="122"/>
        <v>0</v>
      </c>
    </row>
    <row r="1575" spans="1:17" x14ac:dyDescent="0.3">
      <c r="D1575" s="22" t="s">
        <v>2998</v>
      </c>
      <c r="E1575" s="44">
        <v>56.555</v>
      </c>
      <c r="F1575" s="23" t="s">
        <v>2899</v>
      </c>
      <c r="G1575" s="24" t="s">
        <v>2899</v>
      </c>
      <c r="K1575" s="46">
        <f t="shared" si="121"/>
        <v>0</v>
      </c>
      <c r="N1575" s="66">
        <f t="shared" si="122"/>
        <v>0</v>
      </c>
    </row>
    <row r="1576" spans="1:17" s="39" customFormat="1" x14ac:dyDescent="0.3">
      <c r="A1576" s="35">
        <v>510</v>
      </c>
      <c r="B1576" s="36"/>
      <c r="C1576" s="37">
        <v>43655</v>
      </c>
      <c r="D1576" s="38" t="s">
        <v>3412</v>
      </c>
      <c r="E1576" s="35">
        <v>18.187999999999999</v>
      </c>
      <c r="F1576" s="39" t="s">
        <v>3413</v>
      </c>
      <c r="G1576" s="40" t="s">
        <v>3414</v>
      </c>
      <c r="H1576" s="39">
        <v>1130</v>
      </c>
      <c r="I1576" s="41">
        <v>0.5</v>
      </c>
      <c r="J1576" s="41">
        <v>27590</v>
      </c>
      <c r="K1576" s="66">
        <f t="shared" si="121"/>
        <v>78830</v>
      </c>
      <c r="L1576" s="42">
        <v>116403.2</v>
      </c>
      <c r="M1576" s="42">
        <v>466</v>
      </c>
      <c r="N1576" s="41">
        <f t="shared" si="122"/>
        <v>466.5</v>
      </c>
      <c r="O1576" s="53"/>
      <c r="P1576" s="37"/>
      <c r="Q1576" s="36"/>
    </row>
    <row r="1577" spans="1:17" x14ac:dyDescent="0.3">
      <c r="N1577" s="66">
        <f>SUM(N1556:N1576)</f>
        <v>5495.26</v>
      </c>
      <c r="O1577" s="51">
        <v>72344</v>
      </c>
      <c r="P1577" s="68">
        <v>43655</v>
      </c>
    </row>
    <row r="1579" spans="1:17" x14ac:dyDescent="0.3">
      <c r="A1579" s="63">
        <v>506</v>
      </c>
      <c r="C1579" s="48">
        <v>43654</v>
      </c>
      <c r="D1579" s="22" t="s">
        <v>3114</v>
      </c>
      <c r="E1579" s="44">
        <v>0.31130000000000002</v>
      </c>
      <c r="F1579" s="23" t="s">
        <v>3434</v>
      </c>
      <c r="G1579" s="24" t="s">
        <v>3435</v>
      </c>
      <c r="H1579" s="23">
        <v>3010</v>
      </c>
      <c r="I1579" s="25">
        <v>0.5</v>
      </c>
      <c r="J1579" s="46">
        <v>36990</v>
      </c>
      <c r="K1579" s="66">
        <f t="shared" ref="K1579:K1584" si="125">ROUND(J1579/0.35,-1)</f>
        <v>105690</v>
      </c>
      <c r="L1579" s="47">
        <v>145000</v>
      </c>
      <c r="M1579" s="47">
        <v>580</v>
      </c>
      <c r="N1579" s="66">
        <f t="shared" ref="N1579:N1584" si="126">I1579+M1579</f>
        <v>580.5</v>
      </c>
    </row>
    <row r="1580" spans="1:17" x14ac:dyDescent="0.3">
      <c r="A1580" s="63">
        <v>512</v>
      </c>
      <c r="C1580" s="48">
        <v>43655</v>
      </c>
      <c r="D1580" s="22" t="s">
        <v>3419</v>
      </c>
      <c r="E1580" s="44">
        <v>0.76</v>
      </c>
      <c r="F1580" s="23" t="s">
        <v>3420</v>
      </c>
      <c r="G1580" s="24" t="s">
        <v>3421</v>
      </c>
      <c r="H1580" s="23">
        <v>1130</v>
      </c>
      <c r="I1580" s="25">
        <v>0.5</v>
      </c>
      <c r="J1580" s="46">
        <v>12180</v>
      </c>
      <c r="K1580" s="66">
        <f t="shared" si="125"/>
        <v>34800</v>
      </c>
      <c r="L1580" s="47">
        <v>13000</v>
      </c>
      <c r="M1580" s="47">
        <v>52</v>
      </c>
      <c r="N1580" s="66">
        <f t="shared" si="126"/>
        <v>52.5</v>
      </c>
    </row>
    <row r="1581" spans="1:17" x14ac:dyDescent="0.3">
      <c r="A1581" s="63">
        <v>513</v>
      </c>
      <c r="C1581" s="48">
        <v>43655</v>
      </c>
      <c r="D1581" s="22" t="s">
        <v>3422</v>
      </c>
      <c r="E1581" s="44">
        <v>5.12</v>
      </c>
      <c r="F1581" s="23" t="s">
        <v>3423</v>
      </c>
      <c r="G1581" s="24" t="s">
        <v>3424</v>
      </c>
      <c r="H1581" s="23">
        <v>1050</v>
      </c>
      <c r="I1581" s="25">
        <v>0.5</v>
      </c>
      <c r="J1581" s="46">
        <v>9220</v>
      </c>
      <c r="K1581" s="66">
        <f t="shared" si="125"/>
        <v>26340</v>
      </c>
      <c r="L1581" s="47">
        <v>25600</v>
      </c>
      <c r="M1581" s="47">
        <v>102.4</v>
      </c>
      <c r="N1581" s="66">
        <f t="shared" si="126"/>
        <v>102.9</v>
      </c>
    </row>
    <row r="1582" spans="1:17" x14ac:dyDescent="0.3">
      <c r="A1582" s="63">
        <v>514</v>
      </c>
      <c r="C1582" s="48">
        <v>43655</v>
      </c>
      <c r="D1582" s="22" t="s">
        <v>3422</v>
      </c>
      <c r="E1582" s="44">
        <v>5.12</v>
      </c>
      <c r="F1582" s="23" t="s">
        <v>3425</v>
      </c>
      <c r="G1582" s="24" t="s">
        <v>3424</v>
      </c>
      <c r="H1582" s="23">
        <v>1050</v>
      </c>
      <c r="I1582" s="25">
        <v>0.5</v>
      </c>
      <c r="J1582" s="46">
        <v>9220</v>
      </c>
      <c r="K1582" s="66">
        <f t="shared" si="125"/>
        <v>26340</v>
      </c>
      <c r="L1582" s="47">
        <v>25600</v>
      </c>
      <c r="M1582" s="47">
        <v>102.4</v>
      </c>
      <c r="N1582" s="66">
        <f t="shared" si="126"/>
        <v>102.9</v>
      </c>
    </row>
    <row r="1583" spans="1:17" x14ac:dyDescent="0.3">
      <c r="A1583" s="63" t="s">
        <v>3426</v>
      </c>
      <c r="C1583" s="48">
        <v>43655</v>
      </c>
      <c r="D1583" s="22" t="s">
        <v>3427</v>
      </c>
      <c r="E1583" s="44" t="s">
        <v>3428</v>
      </c>
      <c r="F1583" s="23" t="s">
        <v>3429</v>
      </c>
      <c r="G1583" s="24" t="s">
        <v>3430</v>
      </c>
      <c r="H1583" s="23">
        <v>3010</v>
      </c>
      <c r="I1583" s="25">
        <v>0.5</v>
      </c>
      <c r="J1583" s="46">
        <v>25110</v>
      </c>
      <c r="K1583" s="66">
        <f t="shared" si="125"/>
        <v>71740</v>
      </c>
      <c r="N1583" s="66">
        <f t="shared" si="126"/>
        <v>0.5</v>
      </c>
    </row>
    <row r="1584" spans="1:17" s="39" customFormat="1" x14ac:dyDescent="0.3">
      <c r="A1584" s="35">
        <v>515</v>
      </c>
      <c r="B1584" s="36"/>
      <c r="C1584" s="37">
        <v>43655</v>
      </c>
      <c r="D1584" s="38" t="s">
        <v>2669</v>
      </c>
      <c r="E1584" s="35" t="s">
        <v>3431</v>
      </c>
      <c r="F1584" s="39" t="s">
        <v>3432</v>
      </c>
      <c r="G1584" s="40" t="s">
        <v>3433</v>
      </c>
      <c r="H1584" s="39">
        <v>3010</v>
      </c>
      <c r="I1584" s="41">
        <v>0.5</v>
      </c>
      <c r="J1584" s="41">
        <v>31190</v>
      </c>
      <c r="K1584" s="66">
        <f t="shared" si="125"/>
        <v>89110</v>
      </c>
      <c r="L1584" s="42">
        <v>123000</v>
      </c>
      <c r="M1584" s="42">
        <v>492</v>
      </c>
      <c r="N1584" s="41">
        <f t="shared" si="126"/>
        <v>492.5</v>
      </c>
      <c r="O1584" s="53"/>
      <c r="P1584" s="37"/>
      <c r="Q1584" s="36"/>
    </row>
    <row r="1585" spans="1:17" x14ac:dyDescent="0.3">
      <c r="N1585" s="25">
        <f>SUM(N1579:N1584)</f>
        <v>1331.8</v>
      </c>
      <c r="O1585" s="51">
        <v>72367</v>
      </c>
      <c r="P1585" s="68">
        <v>43656</v>
      </c>
    </row>
    <row r="1587" spans="1:17" x14ac:dyDescent="0.3">
      <c r="A1587" s="63">
        <v>511</v>
      </c>
      <c r="C1587" s="68">
        <v>43655</v>
      </c>
      <c r="D1587" s="62" t="s">
        <v>3440</v>
      </c>
      <c r="E1587" s="63">
        <v>18.978000000000002</v>
      </c>
      <c r="F1587" s="64" t="s">
        <v>3441</v>
      </c>
      <c r="G1587" s="65" t="s">
        <v>3442</v>
      </c>
      <c r="H1587" s="64">
        <v>1180</v>
      </c>
      <c r="I1587" s="66">
        <v>0.5</v>
      </c>
      <c r="J1587" s="66">
        <v>53550</v>
      </c>
      <c r="K1587" s="66">
        <f t="shared" ref="K1587:K1590" si="127">ROUND(J1587/0.35,-1)</f>
        <v>153000</v>
      </c>
      <c r="L1587" s="67">
        <v>164000</v>
      </c>
      <c r="M1587" s="67">
        <v>656</v>
      </c>
      <c r="N1587" s="66">
        <f t="shared" ref="N1587:N1590" si="128">I1587+M1587</f>
        <v>656.5</v>
      </c>
    </row>
    <row r="1588" spans="1:17" x14ac:dyDescent="0.3">
      <c r="A1588" s="63" t="s">
        <v>3443</v>
      </c>
      <c r="C1588" s="48">
        <v>43657</v>
      </c>
      <c r="D1588" s="22" t="s">
        <v>3444</v>
      </c>
      <c r="E1588" s="44" t="s">
        <v>3445</v>
      </c>
      <c r="F1588" s="23" t="s">
        <v>3447</v>
      </c>
      <c r="G1588" s="24" t="s">
        <v>3446</v>
      </c>
      <c r="H1588" s="23">
        <v>3010</v>
      </c>
      <c r="I1588" s="25">
        <v>0.5</v>
      </c>
      <c r="J1588" s="46">
        <v>66550</v>
      </c>
      <c r="K1588" s="66">
        <f t="shared" si="127"/>
        <v>190140</v>
      </c>
      <c r="N1588" s="66">
        <f t="shared" si="128"/>
        <v>0.5</v>
      </c>
    </row>
    <row r="1589" spans="1:17" x14ac:dyDescent="0.3">
      <c r="A1589" s="63" t="s">
        <v>3448</v>
      </c>
      <c r="C1589" s="48">
        <v>43657</v>
      </c>
      <c r="D1589" s="22" t="s">
        <v>3444</v>
      </c>
      <c r="E1589" s="44" t="s">
        <v>3445</v>
      </c>
      <c r="F1589" s="23" t="s">
        <v>3449</v>
      </c>
      <c r="G1589" s="24" t="s">
        <v>3446</v>
      </c>
      <c r="H1589" s="23">
        <v>3010</v>
      </c>
      <c r="I1589" s="25">
        <v>0.5</v>
      </c>
      <c r="J1589" s="46">
        <v>66550</v>
      </c>
      <c r="K1589" s="66">
        <f t="shared" si="127"/>
        <v>190140</v>
      </c>
      <c r="N1589" s="66">
        <f t="shared" si="128"/>
        <v>0.5</v>
      </c>
    </row>
    <row r="1590" spans="1:17" s="39" customFormat="1" x14ac:dyDescent="0.3">
      <c r="A1590" s="35" t="s">
        <v>3450</v>
      </c>
      <c r="B1590" s="36"/>
      <c r="C1590" s="37">
        <v>43657</v>
      </c>
      <c r="D1590" s="38" t="s">
        <v>3451</v>
      </c>
      <c r="E1590" s="35" t="s">
        <v>3452</v>
      </c>
      <c r="F1590" s="39" t="s">
        <v>3453</v>
      </c>
      <c r="G1590" s="40" t="s">
        <v>3454</v>
      </c>
      <c r="H1590" s="39">
        <v>3010</v>
      </c>
      <c r="I1590" s="41">
        <v>0.5</v>
      </c>
      <c r="J1590" s="41">
        <v>24050</v>
      </c>
      <c r="K1590" s="66">
        <f t="shared" si="127"/>
        <v>68710</v>
      </c>
      <c r="L1590" s="42"/>
      <c r="M1590" s="42"/>
      <c r="N1590" s="41">
        <f t="shared" si="128"/>
        <v>0.5</v>
      </c>
      <c r="O1590" s="53"/>
      <c r="P1590" s="37"/>
      <c r="Q1590" s="36"/>
    </row>
    <row r="1591" spans="1:17" x14ac:dyDescent="0.3">
      <c r="N1591" s="25">
        <f>SUM(N1587:N1590)</f>
        <v>658</v>
      </c>
      <c r="O1591" s="51">
        <v>72377</v>
      </c>
      <c r="P1591" s="68">
        <v>43657</v>
      </c>
    </row>
    <row r="1593" spans="1:17" s="64" customFormat="1" x14ac:dyDescent="0.3">
      <c r="A1593" s="63" t="s">
        <v>3415</v>
      </c>
      <c r="B1593" s="21"/>
      <c r="C1593" s="68">
        <v>43651</v>
      </c>
      <c r="D1593" s="62" t="s">
        <v>3117</v>
      </c>
      <c r="E1593" s="63">
        <v>1.1000000000000001</v>
      </c>
      <c r="F1593" s="64" t="s">
        <v>3416</v>
      </c>
      <c r="G1593" s="65" t="s">
        <v>3417</v>
      </c>
      <c r="H1593" s="64">
        <v>1020</v>
      </c>
      <c r="I1593" s="66">
        <v>0.5</v>
      </c>
      <c r="J1593" s="66">
        <v>31410</v>
      </c>
      <c r="K1593" s="66">
        <f t="shared" ref="K1593:K1600" si="129">ROUND(J1593/0.35,-1)</f>
        <v>89740</v>
      </c>
      <c r="L1593" s="67"/>
      <c r="M1593" s="67"/>
      <c r="N1593" s="66">
        <f t="shared" ref="N1593:N1644" si="130">I1593+M1593</f>
        <v>0.5</v>
      </c>
      <c r="O1593" s="196"/>
      <c r="P1593" s="68"/>
      <c r="Q1593" s="21"/>
    </row>
    <row r="1594" spans="1:17" s="64" customFormat="1" x14ac:dyDescent="0.3">
      <c r="A1594" s="63">
        <v>504</v>
      </c>
      <c r="B1594" s="21"/>
      <c r="C1594" s="68"/>
      <c r="D1594" s="62"/>
      <c r="E1594" s="63"/>
      <c r="G1594" s="65"/>
      <c r="I1594" s="66"/>
      <c r="J1594" s="66"/>
      <c r="K1594" s="66">
        <f t="shared" si="129"/>
        <v>0</v>
      </c>
      <c r="L1594" s="67"/>
      <c r="M1594" s="67"/>
      <c r="N1594" s="66">
        <f t="shared" si="130"/>
        <v>0</v>
      </c>
      <c r="O1594" s="196"/>
      <c r="P1594" s="68"/>
      <c r="Q1594" s="21"/>
    </row>
    <row r="1595" spans="1:17" s="64" customFormat="1" x14ac:dyDescent="0.3">
      <c r="A1595" s="63">
        <v>508</v>
      </c>
      <c r="B1595" s="21"/>
      <c r="C1595" s="68">
        <v>43654</v>
      </c>
      <c r="D1595" s="62" t="s">
        <v>3436</v>
      </c>
      <c r="E1595" s="63">
        <v>23.478999999999999</v>
      </c>
      <c r="F1595" s="64" t="s">
        <v>3437</v>
      </c>
      <c r="G1595" s="65" t="s">
        <v>3438</v>
      </c>
      <c r="H1595" s="64">
        <v>1050</v>
      </c>
      <c r="I1595" s="66">
        <v>0.5</v>
      </c>
      <c r="J1595" s="66">
        <v>42490</v>
      </c>
      <c r="K1595" s="66">
        <f t="shared" si="129"/>
        <v>121400</v>
      </c>
      <c r="L1595" s="67">
        <v>152613.5</v>
      </c>
      <c r="M1595" s="67">
        <v>610.6</v>
      </c>
      <c r="N1595" s="66">
        <f t="shared" si="130"/>
        <v>611.1</v>
      </c>
      <c r="O1595" s="51"/>
      <c r="P1595" s="68"/>
      <c r="Q1595" s="21"/>
    </row>
    <row r="1596" spans="1:17" s="64" customFormat="1" x14ac:dyDescent="0.3">
      <c r="A1596" s="63">
        <v>509</v>
      </c>
      <c r="B1596" s="21"/>
      <c r="C1596" s="68">
        <v>43654</v>
      </c>
      <c r="D1596" s="62" t="s">
        <v>3436</v>
      </c>
      <c r="E1596" s="63">
        <v>23.478999999999999</v>
      </c>
      <c r="F1596" s="64" t="s">
        <v>3439</v>
      </c>
      <c r="G1596" s="65" t="s">
        <v>3438</v>
      </c>
      <c r="H1596" s="64">
        <v>1050</v>
      </c>
      <c r="I1596" s="66">
        <v>0.5</v>
      </c>
      <c r="J1596" s="66">
        <v>42490</v>
      </c>
      <c r="K1596" s="66">
        <f t="shared" si="129"/>
        <v>121400</v>
      </c>
      <c r="L1596" s="67">
        <v>152613.5</v>
      </c>
      <c r="M1596" s="67">
        <v>610.6</v>
      </c>
      <c r="N1596" s="66">
        <f t="shared" si="130"/>
        <v>611.1</v>
      </c>
      <c r="O1596" s="51"/>
      <c r="P1596" s="68"/>
      <c r="Q1596" s="21"/>
    </row>
    <row r="1597" spans="1:17" s="64" customFormat="1" x14ac:dyDescent="0.3">
      <c r="A1597" s="63">
        <v>516</v>
      </c>
      <c r="B1597" s="21"/>
      <c r="C1597" s="68">
        <v>43656</v>
      </c>
      <c r="D1597" s="62" t="s">
        <v>3499</v>
      </c>
      <c r="E1597" s="63">
        <v>0.21210000000000001</v>
      </c>
      <c r="F1597" s="64" t="s">
        <v>3500</v>
      </c>
      <c r="G1597" s="65" t="s">
        <v>3501</v>
      </c>
      <c r="H1597" s="64">
        <v>1140</v>
      </c>
      <c r="I1597" s="66">
        <v>0.5</v>
      </c>
      <c r="J1597" s="66">
        <v>1150</v>
      </c>
      <c r="K1597" s="66">
        <f t="shared" si="129"/>
        <v>3290</v>
      </c>
      <c r="L1597" s="67">
        <v>3200</v>
      </c>
      <c r="M1597" s="67">
        <v>12.8</v>
      </c>
      <c r="N1597" s="66">
        <f t="shared" si="130"/>
        <v>13.3</v>
      </c>
      <c r="O1597" s="82"/>
      <c r="P1597" s="68"/>
      <c r="Q1597" s="21"/>
    </row>
    <row r="1598" spans="1:17" s="64" customFormat="1" x14ac:dyDescent="0.3">
      <c r="A1598" s="63">
        <v>517</v>
      </c>
      <c r="B1598" s="21"/>
      <c r="C1598" s="68">
        <v>43656</v>
      </c>
      <c r="D1598" s="62" t="s">
        <v>3502</v>
      </c>
      <c r="E1598" s="63">
        <v>0.28000000000000003</v>
      </c>
      <c r="F1598" s="64" t="s">
        <v>3503</v>
      </c>
      <c r="G1598" s="65" t="s">
        <v>3504</v>
      </c>
      <c r="H1598" s="64">
        <v>3010</v>
      </c>
      <c r="I1598" s="66">
        <v>0.5</v>
      </c>
      <c r="J1598" s="66">
        <v>21360</v>
      </c>
      <c r="K1598" s="66">
        <f t="shared" si="129"/>
        <v>61030</v>
      </c>
      <c r="L1598" s="67">
        <v>79900</v>
      </c>
      <c r="M1598" s="67">
        <v>319.60000000000002</v>
      </c>
      <c r="N1598" s="66">
        <f t="shared" si="130"/>
        <v>320.10000000000002</v>
      </c>
      <c r="O1598" s="82"/>
      <c r="P1598" s="68"/>
      <c r="Q1598" s="21"/>
    </row>
    <row r="1599" spans="1:17" s="64" customFormat="1" x14ac:dyDescent="0.3">
      <c r="A1599" s="63">
        <v>518</v>
      </c>
      <c r="B1599" s="21"/>
      <c r="C1599" s="68">
        <v>43657</v>
      </c>
      <c r="D1599" s="62" t="s">
        <v>3505</v>
      </c>
      <c r="E1599" s="63">
        <v>7.3719999999999999</v>
      </c>
      <c r="F1599" s="64" t="s">
        <v>3506</v>
      </c>
      <c r="G1599" s="65" t="s">
        <v>3507</v>
      </c>
      <c r="H1599" s="64">
        <v>1160</v>
      </c>
      <c r="I1599" s="66">
        <v>0.5</v>
      </c>
      <c r="J1599" s="66">
        <v>31210</v>
      </c>
      <c r="K1599" s="66">
        <f t="shared" si="129"/>
        <v>89170</v>
      </c>
      <c r="L1599" s="67">
        <v>60000</v>
      </c>
      <c r="M1599" s="67">
        <v>240</v>
      </c>
      <c r="N1599" s="66">
        <f t="shared" si="130"/>
        <v>240.5</v>
      </c>
      <c r="O1599" s="82"/>
      <c r="P1599" s="68"/>
      <c r="Q1599" s="21"/>
    </row>
    <row r="1600" spans="1:17" s="64" customFormat="1" x14ac:dyDescent="0.3">
      <c r="A1600" s="63" t="s">
        <v>3418</v>
      </c>
      <c r="B1600" s="21"/>
      <c r="C1600" s="68">
        <v>43654</v>
      </c>
      <c r="D1600" s="62" t="s">
        <v>3508</v>
      </c>
      <c r="E1600" s="63" t="s">
        <v>3509</v>
      </c>
      <c r="F1600" s="64" t="s">
        <v>3510</v>
      </c>
      <c r="G1600" s="65" t="s">
        <v>1246</v>
      </c>
      <c r="H1600" s="64">
        <v>3010</v>
      </c>
      <c r="I1600" s="66">
        <v>0.5</v>
      </c>
      <c r="J1600" s="66">
        <v>17560</v>
      </c>
      <c r="K1600" s="66">
        <f t="shared" si="129"/>
        <v>50170</v>
      </c>
      <c r="L1600" s="67"/>
      <c r="M1600" s="67"/>
      <c r="N1600" s="66">
        <f t="shared" si="130"/>
        <v>0.5</v>
      </c>
      <c r="O1600" s="83"/>
      <c r="P1600" s="68"/>
      <c r="Q1600" s="21"/>
    </row>
    <row r="1601" spans="1:14" x14ac:dyDescent="0.3">
      <c r="A1601" s="63" t="s">
        <v>3465</v>
      </c>
      <c r="C1601" s="48">
        <v>43657</v>
      </c>
      <c r="D1601" s="22" t="s">
        <v>3466</v>
      </c>
      <c r="E1601" s="44" t="s">
        <v>3470</v>
      </c>
      <c r="F1601" s="23" t="s">
        <v>3474</v>
      </c>
      <c r="G1601" s="24" t="s">
        <v>3475</v>
      </c>
      <c r="H1601" s="23">
        <v>1190</v>
      </c>
      <c r="I1601" s="25">
        <v>2</v>
      </c>
      <c r="J1601" s="46">
        <v>46070</v>
      </c>
      <c r="K1601" s="66">
        <f t="shared" ref="K1601:K1608" si="131">ROUND(J1601/0.35,-1)</f>
        <v>131630</v>
      </c>
      <c r="N1601" s="66">
        <f t="shared" si="130"/>
        <v>2</v>
      </c>
    </row>
    <row r="1602" spans="1:14" x14ac:dyDescent="0.3">
      <c r="D1602" s="22" t="s">
        <v>3467</v>
      </c>
      <c r="E1602" s="44" t="s">
        <v>3471</v>
      </c>
      <c r="F1602" s="23" t="s">
        <v>2899</v>
      </c>
      <c r="G1602" s="24" t="s">
        <v>2899</v>
      </c>
      <c r="K1602" s="66">
        <f t="shared" si="131"/>
        <v>0</v>
      </c>
      <c r="N1602" s="66">
        <f t="shared" si="130"/>
        <v>0</v>
      </c>
    </row>
    <row r="1603" spans="1:14" x14ac:dyDescent="0.3">
      <c r="D1603" s="22" t="s">
        <v>3468</v>
      </c>
      <c r="E1603" s="44" t="s">
        <v>3472</v>
      </c>
      <c r="F1603" s="23" t="s">
        <v>2899</v>
      </c>
      <c r="G1603" s="24" t="s">
        <v>2899</v>
      </c>
      <c r="K1603" s="66">
        <f t="shared" si="131"/>
        <v>0</v>
      </c>
      <c r="N1603" s="66">
        <f t="shared" si="130"/>
        <v>0</v>
      </c>
    </row>
    <row r="1604" spans="1:14" x14ac:dyDescent="0.3">
      <c r="D1604" s="22" t="s">
        <v>3469</v>
      </c>
      <c r="E1604" s="44" t="s">
        <v>3473</v>
      </c>
      <c r="F1604" s="23" t="s">
        <v>2899</v>
      </c>
      <c r="G1604" s="24" t="s">
        <v>2899</v>
      </c>
      <c r="K1604" s="66">
        <f t="shared" si="131"/>
        <v>0</v>
      </c>
      <c r="N1604" s="66">
        <f t="shared" si="130"/>
        <v>0</v>
      </c>
    </row>
    <row r="1605" spans="1:14" x14ac:dyDescent="0.3">
      <c r="A1605" s="63">
        <v>521</v>
      </c>
      <c r="C1605" s="48">
        <v>43657</v>
      </c>
      <c r="D1605" s="22" t="s">
        <v>3476</v>
      </c>
      <c r="E1605" s="44" t="s">
        <v>3479</v>
      </c>
      <c r="F1605" s="23" t="s">
        <v>3482</v>
      </c>
      <c r="G1605" s="24" t="s">
        <v>3483</v>
      </c>
      <c r="H1605" s="23">
        <v>3010</v>
      </c>
      <c r="I1605" s="25">
        <v>1.5</v>
      </c>
      <c r="J1605" s="46">
        <v>78930</v>
      </c>
      <c r="K1605" s="66">
        <f t="shared" si="131"/>
        <v>225510</v>
      </c>
      <c r="L1605" s="47">
        <v>215000</v>
      </c>
      <c r="M1605" s="47">
        <v>860</v>
      </c>
      <c r="N1605" s="66">
        <f t="shared" si="130"/>
        <v>861.5</v>
      </c>
    </row>
    <row r="1606" spans="1:14" x14ac:dyDescent="0.3">
      <c r="D1606" s="22" t="s">
        <v>3477</v>
      </c>
      <c r="E1606" s="44" t="s">
        <v>3480</v>
      </c>
      <c r="K1606" s="66">
        <f t="shared" si="131"/>
        <v>0</v>
      </c>
      <c r="N1606" s="66">
        <f t="shared" si="130"/>
        <v>0</v>
      </c>
    </row>
    <row r="1607" spans="1:14" x14ac:dyDescent="0.3">
      <c r="D1607" s="22" t="s">
        <v>3478</v>
      </c>
      <c r="E1607" s="44" t="s">
        <v>3481</v>
      </c>
      <c r="K1607" s="66">
        <f t="shared" si="131"/>
        <v>0</v>
      </c>
      <c r="N1607" s="66">
        <f t="shared" si="130"/>
        <v>0</v>
      </c>
    </row>
    <row r="1608" spans="1:14" x14ac:dyDescent="0.3">
      <c r="A1608" s="63">
        <v>523</v>
      </c>
      <c r="C1608" s="48">
        <v>43657</v>
      </c>
      <c r="D1608" s="22" t="s">
        <v>3537</v>
      </c>
      <c r="E1608" s="44">
        <v>10</v>
      </c>
      <c r="F1608" s="23" t="s">
        <v>3484</v>
      </c>
      <c r="G1608" s="24" t="s">
        <v>3486</v>
      </c>
      <c r="H1608" s="23">
        <v>1050</v>
      </c>
      <c r="I1608" s="25">
        <v>0.5</v>
      </c>
      <c r="J1608" s="46">
        <v>18020</v>
      </c>
      <c r="K1608" s="66">
        <f t="shared" si="131"/>
        <v>51490</v>
      </c>
      <c r="L1608" s="47">
        <v>55000</v>
      </c>
      <c r="M1608" s="47">
        <v>220</v>
      </c>
      <c r="N1608" s="66">
        <f t="shared" si="130"/>
        <v>220.5</v>
      </c>
    </row>
    <row r="1609" spans="1:14" x14ac:dyDescent="0.3">
      <c r="A1609" s="63">
        <v>524</v>
      </c>
      <c r="C1609" s="48">
        <v>43657</v>
      </c>
      <c r="D1609" s="22" t="s">
        <v>3537</v>
      </c>
      <c r="E1609" s="44">
        <v>10</v>
      </c>
      <c r="F1609" s="23" t="s">
        <v>3485</v>
      </c>
      <c r="G1609" s="24" t="s">
        <v>3486</v>
      </c>
      <c r="H1609" s="23">
        <v>1050</v>
      </c>
      <c r="I1609" s="25">
        <v>0.5</v>
      </c>
      <c r="J1609" s="46">
        <v>18020</v>
      </c>
      <c r="K1609" s="66">
        <f t="shared" ref="K1609" si="132">ROUND(J1609/0.35,-1)</f>
        <v>51490</v>
      </c>
      <c r="L1609" s="47">
        <v>55000</v>
      </c>
      <c r="M1609" s="47">
        <v>220</v>
      </c>
      <c r="N1609" s="66">
        <f t="shared" si="130"/>
        <v>220.5</v>
      </c>
    </row>
    <row r="1610" spans="1:14" x14ac:dyDescent="0.3">
      <c r="A1610" s="63" t="s">
        <v>3491</v>
      </c>
      <c r="C1610" s="48">
        <v>43657</v>
      </c>
      <c r="D1610" s="22" t="s">
        <v>3487</v>
      </c>
      <c r="E1610" s="44" t="s">
        <v>3488</v>
      </c>
      <c r="F1610" s="23" t="s">
        <v>3489</v>
      </c>
      <c r="G1610" s="24" t="s">
        <v>3490</v>
      </c>
      <c r="H1610" s="23">
        <v>3010</v>
      </c>
      <c r="I1610" s="25">
        <v>0.5</v>
      </c>
      <c r="J1610" s="46">
        <v>14600</v>
      </c>
      <c r="K1610" s="25">
        <f>(ROUND(J1610/0.35,-1))</f>
        <v>41710</v>
      </c>
      <c r="N1610" s="66">
        <f t="shared" si="130"/>
        <v>0.5</v>
      </c>
    </row>
    <row r="1611" spans="1:14" x14ac:dyDescent="0.3">
      <c r="A1611" s="63" t="s">
        <v>3516</v>
      </c>
      <c r="C1611" s="48">
        <v>43657</v>
      </c>
      <c r="D1611" s="22" t="s">
        <v>3517</v>
      </c>
      <c r="E1611" s="44">
        <v>5.04</v>
      </c>
      <c r="F1611" s="23" t="s">
        <v>3520</v>
      </c>
      <c r="G1611" s="24" t="s">
        <v>3521</v>
      </c>
      <c r="H1611" s="23">
        <v>1120</v>
      </c>
      <c r="I1611" s="25">
        <v>1.5</v>
      </c>
      <c r="J1611" s="46">
        <v>67560</v>
      </c>
      <c r="K1611" s="25">
        <f>ROUND(J1611/0.35,-1)</f>
        <v>193030</v>
      </c>
      <c r="N1611" s="66">
        <f t="shared" si="130"/>
        <v>1.5</v>
      </c>
    </row>
    <row r="1612" spans="1:14" x14ac:dyDescent="0.3">
      <c r="D1612" s="22" t="s">
        <v>3518</v>
      </c>
      <c r="E1612" s="44">
        <v>20.166</v>
      </c>
      <c r="F1612" s="23" t="s">
        <v>77</v>
      </c>
      <c r="G1612" s="24" t="s">
        <v>77</v>
      </c>
      <c r="N1612" s="66">
        <f t="shared" si="130"/>
        <v>0</v>
      </c>
    </row>
    <row r="1613" spans="1:14" x14ac:dyDescent="0.3">
      <c r="D1613" s="22" t="s">
        <v>3519</v>
      </c>
      <c r="E1613" s="44">
        <v>11.36</v>
      </c>
      <c r="F1613" s="23" t="s">
        <v>2899</v>
      </c>
      <c r="G1613" s="24" t="s">
        <v>77</v>
      </c>
      <c r="N1613" s="66">
        <f t="shared" si="130"/>
        <v>0</v>
      </c>
    </row>
    <row r="1614" spans="1:14" x14ac:dyDescent="0.3">
      <c r="A1614" s="63" t="s">
        <v>3522</v>
      </c>
      <c r="C1614" s="48">
        <v>43657</v>
      </c>
      <c r="D1614" s="22" t="s">
        <v>3523</v>
      </c>
      <c r="E1614" s="44">
        <v>9.85</v>
      </c>
      <c r="F1614" s="23" t="s">
        <v>3524</v>
      </c>
      <c r="G1614" s="24" t="s">
        <v>3525</v>
      </c>
      <c r="H1614" s="23">
        <v>1070</v>
      </c>
      <c r="I1614" s="25">
        <v>0.5</v>
      </c>
      <c r="J1614" s="46">
        <v>49560</v>
      </c>
      <c r="K1614" s="25">
        <f>ROUND(J1614/0.35,-1)</f>
        <v>141600</v>
      </c>
      <c r="N1614" s="66">
        <f t="shared" si="130"/>
        <v>0.5</v>
      </c>
    </row>
    <row r="1615" spans="1:14" x14ac:dyDescent="0.3">
      <c r="A1615" s="63">
        <v>519</v>
      </c>
      <c r="C1615" s="48">
        <v>43657</v>
      </c>
      <c r="D1615" s="22" t="s">
        <v>3526</v>
      </c>
      <c r="E1615" s="44">
        <v>9.7100000000000006E-2</v>
      </c>
      <c r="F1615" s="23" t="s">
        <v>2537</v>
      </c>
      <c r="G1615" s="24" t="s">
        <v>3527</v>
      </c>
      <c r="H1615" s="23">
        <v>3010</v>
      </c>
      <c r="I1615" s="25">
        <v>0.5</v>
      </c>
      <c r="J1615" s="46">
        <v>15530</v>
      </c>
      <c r="K1615" s="25">
        <f>ROUND(11622/0.35,-1)</f>
        <v>33210</v>
      </c>
      <c r="L1615" s="47">
        <v>50000</v>
      </c>
      <c r="M1615" s="47">
        <v>200</v>
      </c>
      <c r="N1615" s="66">
        <f t="shared" si="130"/>
        <v>200.5</v>
      </c>
    </row>
    <row r="1616" spans="1:14" x14ac:dyDescent="0.3">
      <c r="A1616" s="63">
        <v>520</v>
      </c>
      <c r="C1616" s="48">
        <v>43657</v>
      </c>
      <c r="D1616" s="22" t="s">
        <v>3528</v>
      </c>
      <c r="E1616" s="44">
        <v>0.1381</v>
      </c>
      <c r="F1616" s="23" t="s">
        <v>3529</v>
      </c>
      <c r="G1616" s="24" t="s">
        <v>3530</v>
      </c>
      <c r="H1616" s="23">
        <v>3010</v>
      </c>
      <c r="I1616" s="25">
        <v>0.5</v>
      </c>
      <c r="J1616" s="46">
        <v>16780</v>
      </c>
      <c r="K1616" s="25">
        <f>ROUND(J1616/0.35,-1)</f>
        <v>47940</v>
      </c>
      <c r="L1616" s="47">
        <v>67700</v>
      </c>
      <c r="M1616" s="47">
        <v>270.8</v>
      </c>
      <c r="N1616" s="66">
        <f t="shared" si="130"/>
        <v>271.3</v>
      </c>
    </row>
    <row r="1617" spans="1:17" x14ac:dyDescent="0.3">
      <c r="A1617" s="63">
        <v>522</v>
      </c>
      <c r="C1617" s="48">
        <v>43657</v>
      </c>
      <c r="D1617" s="22" t="s">
        <v>3531</v>
      </c>
      <c r="E1617" s="44">
        <v>22.385999999999999</v>
      </c>
      <c r="F1617" s="23" t="s">
        <v>3532</v>
      </c>
      <c r="G1617" s="24" t="s">
        <v>3533</v>
      </c>
      <c r="H1617" s="23">
        <v>1050</v>
      </c>
      <c r="I1617" s="25">
        <v>0.5</v>
      </c>
      <c r="J1617" s="46">
        <v>41040</v>
      </c>
      <c r="K1617" s="25">
        <f>ROUND(J1617/0.35,-1)</f>
        <v>117260</v>
      </c>
      <c r="L1617" s="47">
        <v>510000</v>
      </c>
      <c r="M1617" s="47">
        <v>2040</v>
      </c>
      <c r="N1617" s="66">
        <f t="shared" si="130"/>
        <v>2040.5</v>
      </c>
    </row>
    <row r="1618" spans="1:17" x14ac:dyDescent="0.3">
      <c r="A1618" s="63">
        <v>527</v>
      </c>
      <c r="C1618" s="48">
        <v>43658</v>
      </c>
      <c r="D1618" s="22" t="s">
        <v>3541</v>
      </c>
      <c r="E1618" s="44">
        <v>15.574</v>
      </c>
      <c r="F1618" s="23" t="s">
        <v>3539</v>
      </c>
      <c r="G1618" s="24" t="s">
        <v>3543</v>
      </c>
      <c r="H1618" s="23">
        <v>1130</v>
      </c>
      <c r="I1618" s="25">
        <v>1</v>
      </c>
      <c r="J1618" s="46">
        <v>32010</v>
      </c>
      <c r="L1618" s="47">
        <v>94654</v>
      </c>
      <c r="M1618" s="47">
        <v>378.62</v>
      </c>
      <c r="N1618" s="66">
        <f t="shared" si="130"/>
        <v>379.62</v>
      </c>
    </row>
    <row r="1619" spans="1:17" x14ac:dyDescent="0.3">
      <c r="D1619" s="22" t="s">
        <v>3542</v>
      </c>
      <c r="E1619" s="44">
        <v>11.47</v>
      </c>
      <c r="F1619" s="23" t="s">
        <v>2899</v>
      </c>
      <c r="G1619" s="24" t="s">
        <v>2899</v>
      </c>
      <c r="N1619" s="66">
        <f t="shared" si="130"/>
        <v>0</v>
      </c>
    </row>
    <row r="1620" spans="1:17" x14ac:dyDescent="0.3">
      <c r="A1620" s="63" t="s">
        <v>3547</v>
      </c>
      <c r="C1620" s="48">
        <v>43658</v>
      </c>
      <c r="D1620" s="22" t="s">
        <v>3545</v>
      </c>
      <c r="E1620" s="44" t="s">
        <v>3548</v>
      </c>
      <c r="F1620" s="23" t="s">
        <v>3551</v>
      </c>
      <c r="G1620" s="24" t="s">
        <v>3552</v>
      </c>
      <c r="H1620" s="23">
        <v>1170</v>
      </c>
      <c r="I1620" s="25">
        <v>1.5</v>
      </c>
      <c r="J1620" s="46">
        <v>33190</v>
      </c>
      <c r="N1620" s="66">
        <f t="shared" si="130"/>
        <v>1.5</v>
      </c>
      <c r="O1620" s="51" t="s">
        <v>3554</v>
      </c>
    </row>
    <row r="1621" spans="1:17" x14ac:dyDescent="0.3">
      <c r="D1621" s="22" t="s">
        <v>3544</v>
      </c>
      <c r="E1621" s="44" t="s">
        <v>3549</v>
      </c>
      <c r="F1621" s="23" t="s">
        <v>2899</v>
      </c>
      <c r="G1621" s="24" t="s">
        <v>2899</v>
      </c>
      <c r="N1621" s="66">
        <f t="shared" si="130"/>
        <v>0</v>
      </c>
    </row>
    <row r="1622" spans="1:17" x14ac:dyDescent="0.3">
      <c r="D1622" s="22" t="s">
        <v>3546</v>
      </c>
      <c r="E1622" s="44" t="s">
        <v>3550</v>
      </c>
      <c r="F1622" s="23" t="s">
        <v>2899</v>
      </c>
      <c r="G1622" s="24" t="s">
        <v>2899</v>
      </c>
      <c r="N1622" s="66">
        <f t="shared" si="130"/>
        <v>0</v>
      </c>
    </row>
    <row r="1623" spans="1:17" x14ac:dyDescent="0.3">
      <c r="A1623" s="63">
        <v>528</v>
      </c>
      <c r="C1623" s="48">
        <v>43658</v>
      </c>
      <c r="D1623" s="22" t="s">
        <v>3545</v>
      </c>
      <c r="E1623" s="44" t="s">
        <v>3548</v>
      </c>
      <c r="F1623" s="23" t="s">
        <v>3553</v>
      </c>
      <c r="G1623" s="24" t="s">
        <v>3552</v>
      </c>
      <c r="H1623" s="23">
        <v>1170</v>
      </c>
      <c r="I1623" s="25">
        <v>1.5</v>
      </c>
      <c r="J1623" s="46">
        <v>33190</v>
      </c>
      <c r="L1623" s="47">
        <v>152500</v>
      </c>
      <c r="M1623" s="47">
        <v>610</v>
      </c>
      <c r="N1623" s="66">
        <f t="shared" si="130"/>
        <v>611.5</v>
      </c>
    </row>
    <row r="1624" spans="1:17" x14ac:dyDescent="0.3">
      <c r="D1624" s="22" t="s">
        <v>3544</v>
      </c>
      <c r="E1624" s="44" t="s">
        <v>3549</v>
      </c>
      <c r="F1624" s="23" t="s">
        <v>2899</v>
      </c>
      <c r="G1624" s="24" t="s">
        <v>2899</v>
      </c>
      <c r="N1624" s="66">
        <f t="shared" si="130"/>
        <v>0</v>
      </c>
    </row>
    <row r="1625" spans="1:17" x14ac:dyDescent="0.3">
      <c r="D1625" s="22" t="s">
        <v>3546</v>
      </c>
      <c r="E1625" s="44" t="s">
        <v>3550</v>
      </c>
      <c r="F1625" s="23" t="s">
        <v>2899</v>
      </c>
      <c r="G1625" s="24" t="s">
        <v>2899</v>
      </c>
      <c r="N1625" s="66">
        <f t="shared" si="130"/>
        <v>0</v>
      </c>
    </row>
    <row r="1626" spans="1:17" s="64" customFormat="1" x14ac:dyDescent="0.3">
      <c r="A1626" s="63" t="s">
        <v>3555</v>
      </c>
      <c r="B1626" s="21"/>
      <c r="C1626" s="68">
        <v>43658</v>
      </c>
      <c r="D1626" s="62" t="s">
        <v>3556</v>
      </c>
      <c r="E1626" s="63" t="s">
        <v>3557</v>
      </c>
      <c r="F1626" s="64" t="s">
        <v>3558</v>
      </c>
      <c r="G1626" s="65" t="s">
        <v>3559</v>
      </c>
      <c r="H1626" s="64">
        <v>3010</v>
      </c>
      <c r="I1626" s="66">
        <v>0.5</v>
      </c>
      <c r="J1626" s="66">
        <v>42280</v>
      </c>
      <c r="K1626" s="66"/>
      <c r="L1626" s="67"/>
      <c r="M1626" s="67"/>
      <c r="N1626" s="66">
        <f t="shared" si="130"/>
        <v>0.5</v>
      </c>
      <c r="O1626" s="83"/>
      <c r="P1626" s="68"/>
      <c r="Q1626" s="21"/>
    </row>
    <row r="1627" spans="1:17" x14ac:dyDescent="0.3">
      <c r="A1627" s="63" t="s">
        <v>3511</v>
      </c>
      <c r="C1627" s="48">
        <v>43657</v>
      </c>
      <c r="D1627" s="22" t="s">
        <v>3512</v>
      </c>
      <c r="E1627" s="44" t="s">
        <v>3513</v>
      </c>
      <c r="F1627" s="23" t="s">
        <v>3514</v>
      </c>
      <c r="G1627" s="24" t="s">
        <v>3515</v>
      </c>
      <c r="H1627" s="23">
        <v>3010</v>
      </c>
      <c r="I1627" s="25">
        <v>0.5</v>
      </c>
      <c r="J1627" s="46">
        <v>23910</v>
      </c>
      <c r="K1627" s="25">
        <f>ROUND(J1627/0.35,-1)</f>
        <v>68310</v>
      </c>
      <c r="N1627" s="66">
        <f>I1627+M1627</f>
        <v>0.5</v>
      </c>
    </row>
    <row r="1628" spans="1:17" x14ac:dyDescent="0.3">
      <c r="A1628" s="23"/>
      <c r="B1628" s="23"/>
      <c r="C1628" s="23"/>
      <c r="D1628" s="23"/>
      <c r="E1628" s="23"/>
      <c r="G1628" s="23"/>
      <c r="I1628" s="23"/>
      <c r="J1628" s="23"/>
      <c r="K1628" s="23"/>
      <c r="L1628" s="23"/>
      <c r="M1628" s="23"/>
      <c r="N1628" s="64"/>
      <c r="O1628" s="23"/>
    </row>
    <row r="1629" spans="1:17" x14ac:dyDescent="0.3">
      <c r="A1629" s="63">
        <v>525</v>
      </c>
      <c r="C1629" s="48">
        <v>43657</v>
      </c>
      <c r="D1629" s="22" t="s">
        <v>3492</v>
      </c>
      <c r="E1629" s="44" t="s">
        <v>3494</v>
      </c>
      <c r="F1629" s="23" t="s">
        <v>3496</v>
      </c>
      <c r="G1629" s="24" t="s">
        <v>3497</v>
      </c>
      <c r="H1629" s="23">
        <v>1080</v>
      </c>
      <c r="I1629" s="25">
        <v>1</v>
      </c>
      <c r="J1629" s="46">
        <v>47740</v>
      </c>
      <c r="K1629" s="25">
        <f>ROUND(J1629/0.35,-1)</f>
        <v>136400</v>
      </c>
      <c r="L1629" s="47">
        <v>153000</v>
      </c>
      <c r="M1629" s="47">
        <v>612</v>
      </c>
      <c r="N1629" s="66">
        <f t="shared" ref="N1629:N1635" si="133">I1629+M1629</f>
        <v>613</v>
      </c>
      <c r="O1629" s="51" t="s">
        <v>3498</v>
      </c>
    </row>
    <row r="1630" spans="1:17" x14ac:dyDescent="0.3">
      <c r="D1630" s="22" t="s">
        <v>3493</v>
      </c>
      <c r="E1630" s="44" t="s">
        <v>3495</v>
      </c>
      <c r="F1630" s="23" t="s">
        <v>2899</v>
      </c>
      <c r="G1630" s="24" t="s">
        <v>2899</v>
      </c>
      <c r="N1630" s="66">
        <f t="shared" si="133"/>
        <v>0</v>
      </c>
    </row>
    <row r="1631" spans="1:17" x14ac:dyDescent="0.3">
      <c r="A1631" s="63">
        <v>525</v>
      </c>
      <c r="C1631" s="48">
        <v>43658</v>
      </c>
      <c r="D1631" s="22" t="s">
        <v>3534</v>
      </c>
      <c r="E1631" s="44">
        <v>4.6285999999999996</v>
      </c>
      <c r="F1631" s="23" t="s">
        <v>3535</v>
      </c>
      <c r="G1631" s="24" t="s">
        <v>3536</v>
      </c>
      <c r="H1631" s="23">
        <v>3010</v>
      </c>
      <c r="I1631" s="25">
        <v>0.5</v>
      </c>
      <c r="J1631" s="46">
        <v>9570</v>
      </c>
      <c r="L1631" s="47">
        <v>61190</v>
      </c>
      <c r="M1631" s="47">
        <v>244.76</v>
      </c>
      <c r="N1631" s="66">
        <f t="shared" si="133"/>
        <v>245.26</v>
      </c>
    </row>
    <row r="1632" spans="1:17" x14ac:dyDescent="0.3">
      <c r="A1632" s="34" t="s">
        <v>3455</v>
      </c>
      <c r="B1632" s="23"/>
      <c r="C1632" s="78">
        <v>43657</v>
      </c>
      <c r="D1632" s="23" t="s">
        <v>3456</v>
      </c>
      <c r="E1632" s="23" t="s">
        <v>3460</v>
      </c>
      <c r="F1632" s="23" t="s">
        <v>3463</v>
      </c>
      <c r="G1632" s="23" t="s">
        <v>3464</v>
      </c>
      <c r="H1632" s="23">
        <v>1060</v>
      </c>
      <c r="I1632" s="23">
        <v>2</v>
      </c>
      <c r="J1632" s="23">
        <v>46970</v>
      </c>
      <c r="K1632" s="66">
        <f>ROUND(J1632/0.35,-1)</f>
        <v>134200</v>
      </c>
      <c r="L1632" s="23"/>
      <c r="M1632" s="23"/>
      <c r="N1632" s="66">
        <f t="shared" si="133"/>
        <v>2</v>
      </c>
    </row>
    <row r="1633" spans="1:17" x14ac:dyDescent="0.3">
      <c r="D1633" s="22" t="s">
        <v>3457</v>
      </c>
      <c r="E1633" s="44" t="s">
        <v>3461</v>
      </c>
      <c r="F1633" s="23" t="s">
        <v>2899</v>
      </c>
      <c r="G1633" s="24" t="s">
        <v>2899</v>
      </c>
      <c r="H1633" s="23">
        <v>1200</v>
      </c>
      <c r="K1633" s="66">
        <f>ROUND(J1633/0.35,-1)</f>
        <v>0</v>
      </c>
      <c r="N1633" s="66">
        <f t="shared" si="133"/>
        <v>0</v>
      </c>
    </row>
    <row r="1634" spans="1:17" x14ac:dyDescent="0.3">
      <c r="D1634" s="22" t="s">
        <v>3458</v>
      </c>
      <c r="E1634" s="44">
        <v>2.1600000000000001E-2</v>
      </c>
      <c r="F1634" s="23" t="s">
        <v>2899</v>
      </c>
      <c r="G1634" s="24" t="s">
        <v>2899</v>
      </c>
      <c r="H1634" s="23">
        <v>1060</v>
      </c>
      <c r="K1634" s="66">
        <f>ROUND(J1634/0.35,-1)</f>
        <v>0</v>
      </c>
      <c r="N1634" s="66">
        <f t="shared" si="133"/>
        <v>0</v>
      </c>
    </row>
    <row r="1635" spans="1:17" s="39" customFormat="1" x14ac:dyDescent="0.3">
      <c r="A1635" s="35"/>
      <c r="B1635" s="36"/>
      <c r="C1635" s="37"/>
      <c r="D1635" s="38" t="s">
        <v>3459</v>
      </c>
      <c r="E1635" s="35" t="s">
        <v>3462</v>
      </c>
      <c r="F1635" s="39" t="s">
        <v>2899</v>
      </c>
      <c r="G1635" s="40" t="s">
        <v>2899</v>
      </c>
      <c r="H1635" s="39">
        <v>1200</v>
      </c>
      <c r="I1635" s="41"/>
      <c r="J1635" s="41"/>
      <c r="K1635" s="41">
        <f>ROUND(J1635/0.35,-1)</f>
        <v>0</v>
      </c>
      <c r="L1635" s="42"/>
      <c r="M1635" s="42"/>
      <c r="N1635" s="41">
        <f t="shared" si="133"/>
        <v>0</v>
      </c>
      <c r="O1635" s="53"/>
      <c r="P1635" s="37"/>
      <c r="Q1635" s="36"/>
    </row>
    <row r="1636" spans="1:17" x14ac:dyDescent="0.3">
      <c r="N1636" s="66">
        <f>SUM(N1593:N1635)</f>
        <v>7470.28</v>
      </c>
      <c r="O1636" s="51">
        <v>72407</v>
      </c>
      <c r="P1636" s="68">
        <v>43658</v>
      </c>
    </row>
    <row r="1637" spans="1:17" s="64" customFormat="1" x14ac:dyDescent="0.3">
      <c r="A1637" s="63"/>
      <c r="B1637" s="21"/>
      <c r="C1637" s="68"/>
      <c r="D1637" s="62"/>
      <c r="E1637" s="63"/>
      <c r="G1637" s="65"/>
      <c r="I1637" s="66"/>
      <c r="J1637" s="66"/>
      <c r="K1637" s="66"/>
      <c r="L1637" s="67"/>
      <c r="M1637" s="67"/>
      <c r="N1637" s="66"/>
      <c r="O1637" s="83"/>
      <c r="P1637" s="68"/>
      <c r="Q1637" s="21"/>
    </row>
    <row r="1638" spans="1:17" s="64" customFormat="1" x14ac:dyDescent="0.3">
      <c r="A1638" s="63">
        <v>526</v>
      </c>
      <c r="B1638" s="21"/>
      <c r="C1638" s="68">
        <v>43658</v>
      </c>
      <c r="D1638" s="62" t="s">
        <v>3538</v>
      </c>
      <c r="E1638" s="63">
        <v>26.242999999999999</v>
      </c>
      <c r="F1638" s="64" t="s">
        <v>3539</v>
      </c>
      <c r="G1638" s="65" t="s">
        <v>3540</v>
      </c>
      <c r="H1638" s="64">
        <v>1130</v>
      </c>
      <c r="I1638" s="66">
        <v>0.5</v>
      </c>
      <c r="J1638" s="66">
        <v>32320</v>
      </c>
      <c r="K1638" s="66">
        <f>ROUND(J1638/0.35,-1)</f>
        <v>92340</v>
      </c>
      <c r="L1638" s="67">
        <v>131215</v>
      </c>
      <c r="M1638" s="67">
        <v>525.4</v>
      </c>
      <c r="N1638" s="66">
        <f>I1638+M1638</f>
        <v>525.9</v>
      </c>
      <c r="O1638" s="84"/>
      <c r="P1638" s="68"/>
      <c r="Q1638" s="21"/>
    </row>
    <row r="1639" spans="1:17" x14ac:dyDescent="0.3">
      <c r="A1639" s="63">
        <v>529</v>
      </c>
      <c r="C1639" s="48">
        <v>43658</v>
      </c>
      <c r="D1639" s="22" t="s">
        <v>3560</v>
      </c>
      <c r="E1639" s="44">
        <v>7.0090000000000003</v>
      </c>
      <c r="F1639" s="23" t="s">
        <v>3561</v>
      </c>
      <c r="G1639" s="24" t="s">
        <v>3562</v>
      </c>
      <c r="H1639" s="23">
        <v>1110</v>
      </c>
      <c r="I1639" s="25">
        <v>0.5</v>
      </c>
      <c r="J1639" s="46">
        <v>22320</v>
      </c>
      <c r="K1639" s="66">
        <f t="shared" ref="K1639:K1664" si="134">ROUND(J1639/0.35,-1)</f>
        <v>63770</v>
      </c>
      <c r="L1639" s="47">
        <v>60000</v>
      </c>
      <c r="M1639" s="47">
        <v>240</v>
      </c>
      <c r="N1639" s="66">
        <f t="shared" si="130"/>
        <v>240.5</v>
      </c>
    </row>
    <row r="1640" spans="1:17" x14ac:dyDescent="0.3">
      <c r="A1640" s="63">
        <v>530</v>
      </c>
      <c r="C1640" s="48">
        <v>43658</v>
      </c>
      <c r="D1640" s="22" t="s">
        <v>3563</v>
      </c>
      <c r="E1640" s="44">
        <v>6.3940000000000001</v>
      </c>
      <c r="F1640" s="23" t="s">
        <v>3564</v>
      </c>
      <c r="G1640" s="24" t="s">
        <v>3565</v>
      </c>
      <c r="H1640" s="23">
        <v>1130</v>
      </c>
      <c r="I1640" s="25">
        <v>0.5</v>
      </c>
      <c r="J1640" s="46">
        <v>11080</v>
      </c>
      <c r="K1640" s="66">
        <f t="shared" si="134"/>
        <v>31660</v>
      </c>
      <c r="L1640" s="47">
        <v>25000</v>
      </c>
      <c r="M1640" s="47">
        <v>100</v>
      </c>
      <c r="N1640" s="66">
        <f t="shared" si="130"/>
        <v>100.5</v>
      </c>
    </row>
    <row r="1641" spans="1:17" x14ac:dyDescent="0.3">
      <c r="A1641" s="63">
        <v>531</v>
      </c>
      <c r="C1641" s="48">
        <v>43661</v>
      </c>
      <c r="D1641" s="22" t="s">
        <v>3566</v>
      </c>
      <c r="E1641" s="44">
        <v>5.7869999999999999</v>
      </c>
      <c r="F1641" s="23" t="s">
        <v>3567</v>
      </c>
      <c r="G1641" s="24" t="s">
        <v>3568</v>
      </c>
      <c r="H1641" s="23">
        <v>1210</v>
      </c>
      <c r="I1641" s="25">
        <v>0.5</v>
      </c>
      <c r="J1641" s="46">
        <v>41110</v>
      </c>
      <c r="K1641" s="66">
        <f t="shared" si="134"/>
        <v>117460</v>
      </c>
      <c r="L1641" s="47">
        <v>55000</v>
      </c>
      <c r="M1641" s="47">
        <v>220</v>
      </c>
      <c r="N1641" s="66">
        <f t="shared" si="130"/>
        <v>220.5</v>
      </c>
    </row>
    <row r="1642" spans="1:17" x14ac:dyDescent="0.3">
      <c r="A1642" s="63">
        <v>532</v>
      </c>
      <c r="C1642" s="48">
        <v>43661</v>
      </c>
      <c r="D1642" s="22" t="s">
        <v>3569</v>
      </c>
      <c r="E1642" s="44">
        <v>0.30299999999999999</v>
      </c>
      <c r="F1642" s="23" t="s">
        <v>3572</v>
      </c>
      <c r="G1642" s="24" t="s">
        <v>3573</v>
      </c>
      <c r="H1642" s="23">
        <v>3010</v>
      </c>
      <c r="I1642" s="25">
        <v>1.5</v>
      </c>
      <c r="J1642" s="46">
        <v>96750</v>
      </c>
      <c r="K1642" s="66">
        <f t="shared" si="134"/>
        <v>276430</v>
      </c>
      <c r="L1642" s="47">
        <v>270000</v>
      </c>
      <c r="M1642" s="47">
        <v>1080</v>
      </c>
      <c r="N1642" s="66">
        <f t="shared" si="130"/>
        <v>1081.5</v>
      </c>
    </row>
    <row r="1643" spans="1:17" x14ac:dyDescent="0.3">
      <c r="D1643" s="22" t="s">
        <v>3570</v>
      </c>
      <c r="E1643" s="44">
        <v>9.0999999999999998E-2</v>
      </c>
      <c r="F1643" s="23" t="s">
        <v>2899</v>
      </c>
      <c r="G1643" s="24" t="s">
        <v>2899</v>
      </c>
      <c r="K1643" s="66">
        <f t="shared" si="134"/>
        <v>0</v>
      </c>
      <c r="N1643" s="66">
        <f t="shared" si="130"/>
        <v>0</v>
      </c>
    </row>
    <row r="1644" spans="1:17" x14ac:dyDescent="0.3">
      <c r="D1644" s="22" t="s">
        <v>3571</v>
      </c>
      <c r="E1644" s="44">
        <v>0.122</v>
      </c>
      <c r="F1644" s="23" t="s">
        <v>2899</v>
      </c>
      <c r="G1644" s="24" t="s">
        <v>2899</v>
      </c>
      <c r="K1644" s="66">
        <f t="shared" si="134"/>
        <v>0</v>
      </c>
      <c r="N1644" s="66">
        <f t="shared" si="130"/>
        <v>0</v>
      </c>
    </row>
    <row r="1645" spans="1:17" x14ac:dyDescent="0.3">
      <c r="A1645" s="63" t="s">
        <v>3574</v>
      </c>
      <c r="C1645" s="48">
        <v>43661</v>
      </c>
      <c r="D1645" s="22" t="s">
        <v>3575</v>
      </c>
      <c r="E1645" s="44" t="s">
        <v>3578</v>
      </c>
      <c r="F1645" s="23" t="s">
        <v>3580</v>
      </c>
      <c r="G1645" s="24" t="s">
        <v>3581</v>
      </c>
      <c r="H1645" s="23">
        <v>1090</v>
      </c>
      <c r="I1645" s="25">
        <v>1.5</v>
      </c>
      <c r="J1645" s="46">
        <v>43870</v>
      </c>
      <c r="K1645" s="66">
        <f t="shared" si="134"/>
        <v>125340</v>
      </c>
      <c r="N1645" s="66">
        <f t="shared" ref="N1645:N1664" si="135">I1645+M1645</f>
        <v>1.5</v>
      </c>
    </row>
    <row r="1646" spans="1:17" x14ac:dyDescent="0.3">
      <c r="D1646" s="22" t="s">
        <v>3576</v>
      </c>
      <c r="E1646" s="44" t="s">
        <v>3578</v>
      </c>
      <c r="K1646" s="66">
        <f t="shared" si="134"/>
        <v>0</v>
      </c>
      <c r="N1646" s="66">
        <f t="shared" si="135"/>
        <v>0</v>
      </c>
    </row>
    <row r="1647" spans="1:17" x14ac:dyDescent="0.3">
      <c r="D1647" s="22" t="s">
        <v>3577</v>
      </c>
      <c r="E1647" s="44" t="s">
        <v>3579</v>
      </c>
      <c r="K1647" s="66">
        <f t="shared" si="134"/>
        <v>0</v>
      </c>
      <c r="N1647" s="66">
        <f t="shared" si="135"/>
        <v>0</v>
      </c>
    </row>
    <row r="1648" spans="1:17" x14ac:dyDescent="0.3">
      <c r="A1648" s="63" t="s">
        <v>3582</v>
      </c>
      <c r="C1648" s="48">
        <v>43661</v>
      </c>
      <c r="D1648" s="22" t="s">
        <v>3583</v>
      </c>
      <c r="E1648" s="44">
        <v>4.3689999999999998</v>
      </c>
      <c r="F1648" s="23" t="s">
        <v>3584</v>
      </c>
      <c r="G1648" s="24" t="s">
        <v>3585</v>
      </c>
      <c r="H1648" s="23">
        <v>1010</v>
      </c>
      <c r="I1648" s="25">
        <v>0.5</v>
      </c>
      <c r="J1648" s="46">
        <v>40890</v>
      </c>
      <c r="K1648" s="66">
        <f t="shared" si="134"/>
        <v>116830</v>
      </c>
      <c r="N1648" s="66">
        <f t="shared" si="135"/>
        <v>0.5</v>
      </c>
    </row>
    <row r="1649" spans="1:17" x14ac:dyDescent="0.3">
      <c r="A1649" s="63" t="s">
        <v>3586</v>
      </c>
      <c r="C1649" s="48">
        <v>43661</v>
      </c>
      <c r="D1649" s="22" t="s">
        <v>3587</v>
      </c>
      <c r="E1649" s="44">
        <v>0.23</v>
      </c>
      <c r="F1649" s="23" t="s">
        <v>3589</v>
      </c>
      <c r="G1649" s="24" t="s">
        <v>3590</v>
      </c>
      <c r="H1649" s="23">
        <v>1100</v>
      </c>
      <c r="I1649" s="25">
        <v>1</v>
      </c>
      <c r="J1649" s="46">
        <v>21950</v>
      </c>
      <c r="K1649" s="66">
        <f t="shared" si="134"/>
        <v>62710</v>
      </c>
      <c r="N1649" s="66">
        <f t="shared" si="135"/>
        <v>1</v>
      </c>
    </row>
    <row r="1650" spans="1:17" x14ac:dyDescent="0.3">
      <c r="D1650" s="22" t="s">
        <v>3588</v>
      </c>
      <c r="E1650" s="44">
        <v>0.23</v>
      </c>
      <c r="F1650" s="23" t="s">
        <v>2899</v>
      </c>
      <c r="G1650" s="24" t="s">
        <v>2899</v>
      </c>
      <c r="K1650" s="66">
        <f t="shared" si="134"/>
        <v>0</v>
      </c>
      <c r="N1650" s="66">
        <f t="shared" si="135"/>
        <v>0</v>
      </c>
    </row>
    <row r="1651" spans="1:17" x14ac:dyDescent="0.3">
      <c r="A1651" s="63" t="s">
        <v>3591</v>
      </c>
      <c r="C1651" s="48">
        <v>43661</v>
      </c>
      <c r="D1651" s="22" t="s">
        <v>3592</v>
      </c>
      <c r="E1651" s="44">
        <v>0.22800000000000001</v>
      </c>
      <c r="F1651" s="23" t="s">
        <v>3593</v>
      </c>
      <c r="G1651" s="24" t="s">
        <v>3594</v>
      </c>
      <c r="H1651" s="23">
        <v>3010</v>
      </c>
      <c r="I1651" s="25">
        <v>0.5</v>
      </c>
      <c r="J1651" s="46">
        <v>22030</v>
      </c>
      <c r="K1651" s="66">
        <f t="shared" si="134"/>
        <v>62940</v>
      </c>
      <c r="N1651" s="66">
        <f t="shared" si="135"/>
        <v>0.5</v>
      </c>
    </row>
    <row r="1652" spans="1:17" x14ac:dyDescent="0.3">
      <c r="A1652" s="63">
        <v>533</v>
      </c>
      <c r="C1652" s="48">
        <v>43661</v>
      </c>
      <c r="D1652" s="22" t="s">
        <v>3595</v>
      </c>
      <c r="E1652" s="44">
        <v>0.13120000000000001</v>
      </c>
      <c r="F1652" s="23" t="s">
        <v>3596</v>
      </c>
      <c r="G1652" s="24" t="s">
        <v>3597</v>
      </c>
      <c r="H1652" s="23">
        <v>3010</v>
      </c>
      <c r="I1652" s="25">
        <v>0.5</v>
      </c>
      <c r="J1652" s="46">
        <v>29870</v>
      </c>
      <c r="K1652" s="66">
        <f t="shared" si="134"/>
        <v>85340</v>
      </c>
      <c r="L1652" s="47">
        <v>87000</v>
      </c>
      <c r="M1652" s="47">
        <v>348</v>
      </c>
      <c r="N1652" s="66">
        <f t="shared" si="135"/>
        <v>348.5</v>
      </c>
    </row>
    <row r="1653" spans="1:17" x14ac:dyDescent="0.3">
      <c r="A1653" s="63" t="s">
        <v>3598</v>
      </c>
      <c r="C1653" s="48">
        <v>43661</v>
      </c>
      <c r="D1653" s="22" t="s">
        <v>3599</v>
      </c>
      <c r="E1653" s="44">
        <v>3.2189999999999999</v>
      </c>
      <c r="F1653" s="23" t="s">
        <v>3600</v>
      </c>
      <c r="G1653" s="24" t="s">
        <v>3601</v>
      </c>
      <c r="H1653" s="23">
        <v>1150</v>
      </c>
      <c r="I1653" s="25">
        <v>0.5</v>
      </c>
      <c r="K1653" s="66">
        <f t="shared" si="134"/>
        <v>0</v>
      </c>
      <c r="N1653" s="66">
        <f t="shared" si="135"/>
        <v>0.5</v>
      </c>
    </row>
    <row r="1654" spans="1:17" x14ac:dyDescent="0.3">
      <c r="A1654" s="63" t="s">
        <v>3602</v>
      </c>
      <c r="C1654" s="48">
        <v>43662</v>
      </c>
      <c r="D1654" s="22" t="s">
        <v>3603</v>
      </c>
      <c r="E1654" s="44">
        <v>8.7739999999999991</v>
      </c>
      <c r="F1654" s="23" t="s">
        <v>3604</v>
      </c>
      <c r="G1654" s="24" t="s">
        <v>3606</v>
      </c>
      <c r="H1654" s="23">
        <v>1060</v>
      </c>
      <c r="I1654" s="25">
        <v>1</v>
      </c>
      <c r="J1654" s="46">
        <v>84840</v>
      </c>
      <c r="K1654" s="66">
        <f t="shared" si="134"/>
        <v>242400</v>
      </c>
      <c r="N1654" s="66">
        <f t="shared" si="135"/>
        <v>1</v>
      </c>
    </row>
    <row r="1655" spans="1:17" x14ac:dyDescent="0.3">
      <c r="D1655" s="22" t="s">
        <v>3605</v>
      </c>
      <c r="E1655" s="44">
        <v>1.9915</v>
      </c>
      <c r="F1655" s="23" t="s">
        <v>2899</v>
      </c>
      <c r="G1655" s="24" t="s">
        <v>2899</v>
      </c>
      <c r="H1655" s="23">
        <v>3010</v>
      </c>
      <c r="K1655" s="66">
        <f t="shared" si="134"/>
        <v>0</v>
      </c>
      <c r="N1655" s="66">
        <f t="shared" si="135"/>
        <v>0</v>
      </c>
    </row>
    <row r="1656" spans="1:17" x14ac:dyDescent="0.3">
      <c r="A1656" s="63" t="s">
        <v>3607</v>
      </c>
      <c r="C1656" s="48">
        <v>43662</v>
      </c>
      <c r="D1656" s="22" t="s">
        <v>3608</v>
      </c>
      <c r="E1656" s="44">
        <v>26.117000000000001</v>
      </c>
      <c r="F1656" s="23" t="s">
        <v>3609</v>
      </c>
      <c r="G1656" s="24" t="s">
        <v>3610</v>
      </c>
      <c r="H1656" s="23">
        <v>3010</v>
      </c>
      <c r="I1656" s="25">
        <v>0.5</v>
      </c>
      <c r="J1656" s="46">
        <v>119970</v>
      </c>
      <c r="K1656" s="66">
        <f t="shared" si="134"/>
        <v>342770</v>
      </c>
      <c r="N1656" s="66">
        <f t="shared" si="135"/>
        <v>0.5</v>
      </c>
    </row>
    <row r="1657" spans="1:17" x14ac:dyDescent="0.3">
      <c r="A1657" s="63" t="s">
        <v>3611</v>
      </c>
      <c r="C1657" s="48">
        <v>43662</v>
      </c>
      <c r="D1657" s="22" t="s">
        <v>3612</v>
      </c>
      <c r="E1657" s="44">
        <v>0.1653</v>
      </c>
      <c r="F1657" s="23" t="s">
        <v>3614</v>
      </c>
      <c r="G1657" s="24" t="s">
        <v>3615</v>
      </c>
      <c r="H1657" s="23">
        <v>3010</v>
      </c>
      <c r="I1657" s="25">
        <v>1</v>
      </c>
      <c r="J1657" s="46">
        <v>32420</v>
      </c>
      <c r="K1657" s="66">
        <f t="shared" si="134"/>
        <v>92630</v>
      </c>
      <c r="N1657" s="66">
        <f t="shared" si="135"/>
        <v>1</v>
      </c>
    </row>
    <row r="1658" spans="1:17" s="39" customFormat="1" x14ac:dyDescent="0.3">
      <c r="A1658" s="35"/>
      <c r="B1658" s="36"/>
      <c r="C1658" s="37"/>
      <c r="D1658" s="38" t="s">
        <v>3613</v>
      </c>
      <c r="E1658" s="35">
        <v>0.1653</v>
      </c>
      <c r="F1658" s="39" t="s">
        <v>2899</v>
      </c>
      <c r="G1658" s="40" t="s">
        <v>2899</v>
      </c>
      <c r="H1658" s="39">
        <v>3010</v>
      </c>
      <c r="I1658" s="41"/>
      <c r="J1658" s="41"/>
      <c r="K1658" s="41">
        <f t="shared" si="134"/>
        <v>0</v>
      </c>
      <c r="L1658" s="42"/>
      <c r="M1658" s="42"/>
      <c r="N1658" s="41">
        <f t="shared" si="135"/>
        <v>0</v>
      </c>
      <c r="O1658" s="53"/>
      <c r="P1658" s="37"/>
      <c r="Q1658" s="36"/>
    </row>
    <row r="1659" spans="1:17" x14ac:dyDescent="0.3">
      <c r="K1659" s="66"/>
      <c r="N1659" s="66">
        <f>SUM(N1638:N1658)</f>
        <v>2523.9</v>
      </c>
      <c r="O1659" s="51">
        <v>72443</v>
      </c>
      <c r="P1659" s="68">
        <v>43662</v>
      </c>
    </row>
    <row r="1660" spans="1:17" x14ac:dyDescent="0.3">
      <c r="K1660" s="66"/>
      <c r="N1660" s="66"/>
    </row>
    <row r="1661" spans="1:17" x14ac:dyDescent="0.3">
      <c r="A1661" s="63" t="s">
        <v>3617</v>
      </c>
      <c r="C1661" s="48">
        <v>43662</v>
      </c>
      <c r="D1661" s="22" t="s">
        <v>3618</v>
      </c>
      <c r="E1661" s="44">
        <v>0.73899999999999999</v>
      </c>
      <c r="F1661" s="23" t="s">
        <v>3619</v>
      </c>
      <c r="G1661" s="24" t="s">
        <v>3620</v>
      </c>
      <c r="H1661" s="23">
        <v>1060</v>
      </c>
      <c r="I1661" s="25">
        <v>0.5</v>
      </c>
      <c r="J1661" s="46">
        <v>30660</v>
      </c>
      <c r="K1661" s="66">
        <f t="shared" si="134"/>
        <v>87600</v>
      </c>
      <c r="N1661" s="66">
        <f t="shared" si="135"/>
        <v>0.5</v>
      </c>
      <c r="O1661" s="51" t="s">
        <v>3623</v>
      </c>
    </row>
    <row r="1662" spans="1:17" x14ac:dyDescent="0.3">
      <c r="A1662" s="63">
        <v>534</v>
      </c>
      <c r="C1662" s="48">
        <v>43662</v>
      </c>
      <c r="D1662" s="22" t="s">
        <v>3621</v>
      </c>
      <c r="E1662" s="44">
        <v>2.3431000000000002</v>
      </c>
      <c r="F1662" s="23" t="s">
        <v>3622</v>
      </c>
      <c r="G1662" s="24" t="s">
        <v>3620</v>
      </c>
      <c r="H1662" s="23">
        <v>1060</v>
      </c>
      <c r="I1662" s="25">
        <v>0.5</v>
      </c>
      <c r="J1662" s="46">
        <v>7670</v>
      </c>
      <c r="K1662" s="66">
        <f t="shared" si="134"/>
        <v>21910</v>
      </c>
      <c r="L1662" s="47">
        <v>65000</v>
      </c>
      <c r="M1662" s="47">
        <v>260</v>
      </c>
      <c r="N1662" s="66">
        <f t="shared" si="135"/>
        <v>260.5</v>
      </c>
      <c r="O1662" s="51" t="s">
        <v>3624</v>
      </c>
    </row>
    <row r="1663" spans="1:17" x14ac:dyDescent="0.3">
      <c r="A1663" s="63">
        <v>535</v>
      </c>
      <c r="C1663" s="48">
        <v>43662</v>
      </c>
      <c r="D1663" s="22" t="s">
        <v>3625</v>
      </c>
      <c r="E1663" s="44">
        <v>7.2682000000000002</v>
      </c>
      <c r="F1663" s="23" t="s">
        <v>3626</v>
      </c>
      <c r="G1663" s="24" t="s">
        <v>3627</v>
      </c>
      <c r="H1663" s="23">
        <v>1130</v>
      </c>
      <c r="I1663" s="25">
        <v>0.5</v>
      </c>
      <c r="J1663" s="46">
        <v>17000</v>
      </c>
      <c r="K1663" s="66">
        <f t="shared" si="134"/>
        <v>48570</v>
      </c>
      <c r="L1663" s="47">
        <v>38856</v>
      </c>
      <c r="M1663" s="47">
        <v>155.6</v>
      </c>
      <c r="N1663" s="66">
        <f t="shared" si="135"/>
        <v>156.1</v>
      </c>
    </row>
    <row r="1664" spans="1:17" x14ac:dyDescent="0.3">
      <c r="A1664" s="63">
        <v>536</v>
      </c>
      <c r="C1664" s="48">
        <v>43662</v>
      </c>
      <c r="D1664" s="22" t="s">
        <v>3628</v>
      </c>
      <c r="E1664" s="44" t="s">
        <v>3629</v>
      </c>
      <c r="F1664" s="23" t="s">
        <v>3630</v>
      </c>
      <c r="G1664" s="24" t="s">
        <v>3631</v>
      </c>
      <c r="H1664" s="23">
        <v>1190</v>
      </c>
      <c r="I1664" s="25">
        <v>0.5</v>
      </c>
      <c r="J1664" s="46">
        <v>19910</v>
      </c>
      <c r="K1664" s="66">
        <f t="shared" si="134"/>
        <v>56890</v>
      </c>
      <c r="L1664" s="47">
        <v>66400</v>
      </c>
      <c r="M1664" s="47">
        <v>265.60000000000002</v>
      </c>
      <c r="N1664" s="66">
        <f t="shared" si="135"/>
        <v>266.10000000000002</v>
      </c>
    </row>
    <row r="1665" spans="1:17" x14ac:dyDescent="0.3">
      <c r="A1665" s="63" t="s">
        <v>3632</v>
      </c>
      <c r="C1665" s="48">
        <v>43662</v>
      </c>
      <c r="D1665" s="22" t="s">
        <v>3633</v>
      </c>
      <c r="E1665" s="44">
        <v>3.72</v>
      </c>
      <c r="F1665" s="23" t="s">
        <v>3634</v>
      </c>
      <c r="G1665" s="24" t="s">
        <v>3635</v>
      </c>
      <c r="H1665" s="23">
        <v>1150</v>
      </c>
      <c r="I1665" s="25">
        <v>0.5</v>
      </c>
      <c r="J1665" s="46">
        <v>27930</v>
      </c>
      <c r="K1665" s="66">
        <f t="shared" ref="K1665:K1723" si="136">ROUND(J1665/0.35,-1)</f>
        <v>79800</v>
      </c>
      <c r="L1665" s="67"/>
      <c r="M1665" s="67"/>
      <c r="N1665" s="66">
        <f t="shared" ref="N1665:N1723" si="137">I1665+M1665</f>
        <v>0.5</v>
      </c>
    </row>
    <row r="1666" spans="1:17" x14ac:dyDescent="0.3">
      <c r="A1666" s="63" t="s">
        <v>3636</v>
      </c>
      <c r="C1666" s="48">
        <v>43663</v>
      </c>
      <c r="D1666" s="22" t="s">
        <v>3637</v>
      </c>
      <c r="E1666" s="44" t="s">
        <v>2831</v>
      </c>
      <c r="F1666" s="23" t="s">
        <v>3638</v>
      </c>
      <c r="G1666" s="24" t="s">
        <v>3639</v>
      </c>
      <c r="H1666" s="23">
        <v>3010</v>
      </c>
      <c r="I1666" s="25">
        <v>0.5</v>
      </c>
      <c r="J1666" s="46">
        <v>18640</v>
      </c>
      <c r="K1666" s="66">
        <f t="shared" si="136"/>
        <v>53260</v>
      </c>
      <c r="L1666" s="67"/>
      <c r="M1666" s="67"/>
      <c r="N1666" s="66">
        <f t="shared" si="137"/>
        <v>0.5</v>
      </c>
    </row>
    <row r="1667" spans="1:17" x14ac:dyDescent="0.3">
      <c r="A1667" s="63" t="s">
        <v>3616</v>
      </c>
      <c r="C1667" s="48">
        <v>43663</v>
      </c>
      <c r="D1667" s="22" t="s">
        <v>1781</v>
      </c>
      <c r="E1667" s="44">
        <v>0.58299999999999996</v>
      </c>
      <c r="F1667" s="23" t="s">
        <v>1787</v>
      </c>
      <c r="G1667" s="24" t="s">
        <v>3640</v>
      </c>
      <c r="H1667" s="23">
        <v>1150</v>
      </c>
      <c r="I1667" s="25">
        <v>1</v>
      </c>
      <c r="J1667" s="46">
        <v>26780</v>
      </c>
      <c r="K1667" s="66">
        <f t="shared" si="136"/>
        <v>76510</v>
      </c>
      <c r="L1667" s="67"/>
      <c r="M1667" s="67"/>
      <c r="N1667" s="66">
        <f t="shared" si="137"/>
        <v>1</v>
      </c>
    </row>
    <row r="1668" spans="1:17" x14ac:dyDescent="0.3">
      <c r="A1668" s="63">
        <v>537</v>
      </c>
      <c r="C1668" s="48">
        <v>43663</v>
      </c>
      <c r="D1668" s="22" t="s">
        <v>3641</v>
      </c>
      <c r="E1668" s="44" t="s">
        <v>3642</v>
      </c>
      <c r="F1668" s="23" t="s">
        <v>3643</v>
      </c>
      <c r="G1668" s="24" t="s">
        <v>3644</v>
      </c>
      <c r="H1668" s="23">
        <v>1090</v>
      </c>
      <c r="I1668" s="25">
        <v>0.5</v>
      </c>
      <c r="J1668" s="46">
        <v>46140</v>
      </c>
      <c r="K1668" s="66">
        <f t="shared" si="136"/>
        <v>131830</v>
      </c>
      <c r="L1668" s="67">
        <v>155150</v>
      </c>
      <c r="M1668" s="67">
        <v>620.6</v>
      </c>
      <c r="N1668" s="66">
        <f t="shared" si="137"/>
        <v>621.1</v>
      </c>
    </row>
    <row r="1669" spans="1:17" x14ac:dyDescent="0.3">
      <c r="A1669" s="63">
        <v>538</v>
      </c>
      <c r="C1669" s="48">
        <v>43663</v>
      </c>
      <c r="D1669" s="22" t="s">
        <v>3645</v>
      </c>
      <c r="E1669" s="44">
        <v>21.734999999999999</v>
      </c>
      <c r="F1669" s="23" t="s">
        <v>3646</v>
      </c>
      <c r="G1669" s="24" t="s">
        <v>3647</v>
      </c>
      <c r="H1669" s="23">
        <v>1220</v>
      </c>
      <c r="I1669" s="25">
        <v>0.5</v>
      </c>
      <c r="J1669" s="46">
        <v>68100</v>
      </c>
      <c r="K1669" s="66">
        <f t="shared" si="136"/>
        <v>194570</v>
      </c>
      <c r="L1669" s="67">
        <v>275000</v>
      </c>
      <c r="M1669" s="67">
        <v>1100</v>
      </c>
      <c r="N1669" s="66">
        <f t="shared" si="137"/>
        <v>1100.5</v>
      </c>
    </row>
    <row r="1670" spans="1:17" x14ac:dyDescent="0.3">
      <c r="A1670" s="63">
        <v>539</v>
      </c>
      <c r="C1670" s="48">
        <v>43663</v>
      </c>
      <c r="D1670" s="22" t="s">
        <v>3648</v>
      </c>
      <c r="E1670" s="44">
        <v>72.105000000000004</v>
      </c>
      <c r="F1670" s="23" t="s">
        <v>3650</v>
      </c>
      <c r="G1670" s="24" t="s">
        <v>3651</v>
      </c>
      <c r="H1670" s="23">
        <v>1220</v>
      </c>
      <c r="I1670" s="25">
        <v>1</v>
      </c>
      <c r="J1670" s="46">
        <v>148680</v>
      </c>
      <c r="K1670" s="66">
        <f t="shared" si="136"/>
        <v>424800</v>
      </c>
      <c r="L1670" s="67">
        <v>500000</v>
      </c>
      <c r="M1670" s="67">
        <v>2000</v>
      </c>
      <c r="N1670" s="66">
        <f t="shared" si="137"/>
        <v>2001</v>
      </c>
    </row>
    <row r="1671" spans="1:17" x14ac:dyDescent="0.3">
      <c r="D1671" s="22" t="s">
        <v>3649</v>
      </c>
      <c r="E1671" s="44">
        <v>3.7269999999999999</v>
      </c>
      <c r="F1671" s="23" t="s">
        <v>2899</v>
      </c>
      <c r="G1671" s="24" t="s">
        <v>2899</v>
      </c>
      <c r="K1671" s="66">
        <f t="shared" si="136"/>
        <v>0</v>
      </c>
      <c r="L1671" s="67"/>
      <c r="M1671" s="67"/>
      <c r="N1671" s="66">
        <f t="shared" si="137"/>
        <v>0</v>
      </c>
    </row>
    <row r="1672" spans="1:17" s="39" customFormat="1" x14ac:dyDescent="0.3">
      <c r="A1672" s="35" t="s">
        <v>3652</v>
      </c>
      <c r="B1672" s="36"/>
      <c r="C1672" s="37">
        <v>43663</v>
      </c>
      <c r="D1672" s="38" t="s">
        <v>3508</v>
      </c>
      <c r="E1672" s="35" t="s">
        <v>3653</v>
      </c>
      <c r="F1672" s="39" t="s">
        <v>3654</v>
      </c>
      <c r="G1672" s="40" t="s">
        <v>1455</v>
      </c>
      <c r="H1672" s="39">
        <v>3010</v>
      </c>
      <c r="I1672" s="41">
        <v>0.5</v>
      </c>
      <c r="J1672" s="41">
        <v>17560</v>
      </c>
      <c r="K1672" s="41">
        <f t="shared" si="136"/>
        <v>50170</v>
      </c>
      <c r="L1672" s="42"/>
      <c r="M1672" s="42"/>
      <c r="N1672" s="41">
        <f t="shared" si="137"/>
        <v>0.5</v>
      </c>
      <c r="O1672" s="53"/>
      <c r="P1672" s="37"/>
      <c r="Q1672" s="36"/>
    </row>
    <row r="1673" spans="1:17" x14ac:dyDescent="0.3">
      <c r="K1673" s="66"/>
      <c r="L1673" s="67"/>
      <c r="M1673" s="67"/>
      <c r="N1673" s="66">
        <f>SUM(N1661:N1672)</f>
        <v>4408.3</v>
      </c>
      <c r="O1673" s="51">
        <v>72466</v>
      </c>
      <c r="P1673" s="68">
        <v>43663</v>
      </c>
    </row>
    <row r="1674" spans="1:17" x14ac:dyDescent="0.3">
      <c r="K1674" s="66"/>
      <c r="L1674" s="67"/>
      <c r="M1674" s="67"/>
      <c r="N1674" s="66"/>
    </row>
    <row r="1675" spans="1:17" x14ac:dyDescent="0.3">
      <c r="A1675" s="63" t="s">
        <v>3655</v>
      </c>
      <c r="C1675" s="48">
        <v>43663</v>
      </c>
      <c r="D1675" s="22" t="s">
        <v>3656</v>
      </c>
      <c r="E1675" s="44">
        <v>2.8260000000000001</v>
      </c>
      <c r="F1675" s="23" t="s">
        <v>3657</v>
      </c>
      <c r="G1675" s="24" t="s">
        <v>3658</v>
      </c>
      <c r="H1675" s="23">
        <v>1220</v>
      </c>
      <c r="I1675" s="25">
        <v>0.5</v>
      </c>
      <c r="J1675" s="46">
        <v>56410</v>
      </c>
      <c r="K1675" s="66">
        <f t="shared" si="136"/>
        <v>161170</v>
      </c>
      <c r="L1675" s="67"/>
      <c r="M1675" s="67"/>
      <c r="N1675" s="66">
        <f t="shared" si="137"/>
        <v>0.5</v>
      </c>
    </row>
    <row r="1676" spans="1:17" x14ac:dyDescent="0.3">
      <c r="A1676" s="63">
        <v>540</v>
      </c>
      <c r="C1676" s="48">
        <v>43663</v>
      </c>
      <c r="D1676" s="22" t="s">
        <v>3659</v>
      </c>
      <c r="E1676" s="44" t="s">
        <v>3662</v>
      </c>
      <c r="F1676" s="23" t="s">
        <v>3665</v>
      </c>
      <c r="G1676" s="24" t="s">
        <v>3666</v>
      </c>
      <c r="H1676" s="23">
        <v>3010</v>
      </c>
      <c r="I1676" s="25">
        <v>1.5</v>
      </c>
      <c r="J1676" s="46">
        <v>4148</v>
      </c>
      <c r="K1676" s="66">
        <f t="shared" si="136"/>
        <v>11850</v>
      </c>
      <c r="L1676" s="67">
        <v>4500</v>
      </c>
      <c r="M1676" s="67">
        <v>18</v>
      </c>
      <c r="N1676" s="66">
        <f t="shared" si="137"/>
        <v>19.5</v>
      </c>
    </row>
    <row r="1677" spans="1:17" x14ac:dyDescent="0.3">
      <c r="D1677" s="22" t="s">
        <v>3660</v>
      </c>
      <c r="E1677" s="44" t="s">
        <v>3663</v>
      </c>
      <c r="F1677" s="23" t="s">
        <v>2899</v>
      </c>
      <c r="G1677" s="24" t="s">
        <v>2899</v>
      </c>
      <c r="K1677" s="66">
        <f t="shared" si="136"/>
        <v>0</v>
      </c>
      <c r="L1677" s="67"/>
      <c r="M1677" s="67"/>
      <c r="N1677" s="66">
        <f t="shared" si="137"/>
        <v>0</v>
      </c>
    </row>
    <row r="1678" spans="1:17" x14ac:dyDescent="0.3">
      <c r="D1678" s="22" t="s">
        <v>3661</v>
      </c>
      <c r="E1678" s="44" t="s">
        <v>3664</v>
      </c>
      <c r="F1678" s="23" t="s">
        <v>2899</v>
      </c>
      <c r="G1678" s="24" t="s">
        <v>2899</v>
      </c>
      <c r="K1678" s="66">
        <f t="shared" si="136"/>
        <v>0</v>
      </c>
      <c r="L1678" s="67"/>
      <c r="M1678" s="67"/>
      <c r="N1678" s="66">
        <f t="shared" si="137"/>
        <v>0</v>
      </c>
    </row>
    <row r="1679" spans="1:17" x14ac:dyDescent="0.3">
      <c r="A1679" s="63" t="s">
        <v>3681</v>
      </c>
      <c r="C1679" s="48">
        <v>43664</v>
      </c>
      <c r="D1679" s="22" t="s">
        <v>3668</v>
      </c>
      <c r="E1679" s="44">
        <v>0.314</v>
      </c>
      <c r="F1679" s="23" t="s">
        <v>3669</v>
      </c>
      <c r="G1679" s="24" t="s">
        <v>3670</v>
      </c>
      <c r="H1679" s="23">
        <v>1150</v>
      </c>
      <c r="I1679" s="25">
        <v>0.5</v>
      </c>
      <c r="J1679" s="46">
        <v>15880</v>
      </c>
      <c r="K1679" s="66">
        <f t="shared" si="136"/>
        <v>45370</v>
      </c>
      <c r="L1679" s="67"/>
      <c r="M1679" s="67"/>
      <c r="N1679" s="66">
        <f t="shared" si="137"/>
        <v>0.5</v>
      </c>
      <c r="O1679" s="51" t="s">
        <v>3679</v>
      </c>
    </row>
    <row r="1680" spans="1:17" x14ac:dyDescent="0.3">
      <c r="A1680" s="63" t="s">
        <v>3667</v>
      </c>
      <c r="C1680" s="48">
        <v>43664</v>
      </c>
      <c r="D1680" s="22" t="s">
        <v>3671</v>
      </c>
      <c r="E1680" s="44">
        <v>35</v>
      </c>
      <c r="F1680" s="23" t="s">
        <v>3674</v>
      </c>
      <c r="G1680" s="24" t="s">
        <v>3675</v>
      </c>
      <c r="H1680" s="23">
        <v>1010</v>
      </c>
      <c r="I1680" s="25">
        <v>1.5</v>
      </c>
      <c r="J1680" s="46">
        <v>103830</v>
      </c>
      <c r="K1680" s="66">
        <f t="shared" si="136"/>
        <v>296660</v>
      </c>
      <c r="L1680" s="67"/>
      <c r="M1680" s="67"/>
      <c r="N1680" s="66">
        <f t="shared" si="137"/>
        <v>1.5</v>
      </c>
      <c r="O1680" s="51" t="s">
        <v>3680</v>
      </c>
    </row>
    <row r="1681" spans="1:17" x14ac:dyDescent="0.3">
      <c r="D1681" s="22" t="s">
        <v>3672</v>
      </c>
      <c r="E1681" s="44">
        <v>1.68</v>
      </c>
      <c r="F1681" s="23" t="s">
        <v>2899</v>
      </c>
      <c r="G1681" s="24" t="s">
        <v>2899</v>
      </c>
      <c r="H1681" s="23">
        <v>1070</v>
      </c>
      <c r="K1681" s="66">
        <f t="shared" si="136"/>
        <v>0</v>
      </c>
      <c r="L1681" s="67"/>
      <c r="M1681" s="67"/>
      <c r="N1681" s="66">
        <f t="shared" si="137"/>
        <v>0</v>
      </c>
    </row>
    <row r="1682" spans="1:17" x14ac:dyDescent="0.3">
      <c r="D1682" s="22" t="s">
        <v>3673</v>
      </c>
      <c r="E1682" s="44">
        <v>0.53</v>
      </c>
      <c r="F1682" s="23" t="s">
        <v>2899</v>
      </c>
      <c r="G1682" s="24" t="s">
        <v>2899</v>
      </c>
      <c r="K1682" s="66">
        <f t="shared" si="136"/>
        <v>0</v>
      </c>
      <c r="L1682" s="67"/>
      <c r="M1682" s="67"/>
      <c r="N1682" s="66">
        <f t="shared" si="137"/>
        <v>0</v>
      </c>
    </row>
    <row r="1683" spans="1:17" x14ac:dyDescent="0.3">
      <c r="A1683" s="63">
        <v>541</v>
      </c>
      <c r="C1683" s="48">
        <v>43664</v>
      </c>
      <c r="D1683" s="22" t="s">
        <v>3676</v>
      </c>
      <c r="E1683" s="44">
        <v>3</v>
      </c>
      <c r="F1683" s="23" t="s">
        <v>3677</v>
      </c>
      <c r="G1683" s="24" t="s">
        <v>3678</v>
      </c>
      <c r="H1683" s="23">
        <v>1220</v>
      </c>
      <c r="I1683" s="25">
        <v>0.5</v>
      </c>
      <c r="J1683" s="46">
        <v>34550</v>
      </c>
      <c r="K1683" s="66">
        <f t="shared" si="136"/>
        <v>98710</v>
      </c>
      <c r="L1683" s="67">
        <v>145000</v>
      </c>
      <c r="M1683" s="67">
        <v>580</v>
      </c>
      <c r="N1683" s="66">
        <f t="shared" si="137"/>
        <v>580.5</v>
      </c>
    </row>
    <row r="1684" spans="1:17" x14ac:dyDescent="0.3">
      <c r="A1684" s="63" t="s">
        <v>3682</v>
      </c>
      <c r="C1684" s="48">
        <v>43664</v>
      </c>
      <c r="D1684" s="22" t="s">
        <v>125</v>
      </c>
      <c r="E1684" s="44">
        <v>106.30800000000001</v>
      </c>
      <c r="F1684" s="23" t="s">
        <v>3683</v>
      </c>
      <c r="G1684" s="24" t="s">
        <v>3684</v>
      </c>
      <c r="H1684" s="23">
        <v>1130</v>
      </c>
      <c r="I1684" s="25">
        <v>2</v>
      </c>
      <c r="J1684" s="46">
        <v>317300</v>
      </c>
      <c r="K1684" s="66">
        <f t="shared" si="136"/>
        <v>906570</v>
      </c>
      <c r="L1684" s="67"/>
      <c r="M1684" s="67"/>
      <c r="N1684" s="66">
        <f t="shared" si="137"/>
        <v>2</v>
      </c>
    </row>
    <row r="1685" spans="1:17" x14ac:dyDescent="0.3">
      <c r="D1685" s="22" t="s">
        <v>127</v>
      </c>
      <c r="E1685" s="44">
        <v>28.756</v>
      </c>
      <c r="F1685" s="23" t="s">
        <v>2899</v>
      </c>
      <c r="G1685" s="24" t="s">
        <v>2899</v>
      </c>
      <c r="H1685" s="23">
        <v>1180</v>
      </c>
      <c r="K1685" s="66">
        <f t="shared" si="136"/>
        <v>0</v>
      </c>
      <c r="L1685" s="67"/>
      <c r="M1685" s="67"/>
      <c r="N1685" s="66">
        <f t="shared" si="137"/>
        <v>0</v>
      </c>
    </row>
    <row r="1686" spans="1:17" x14ac:dyDescent="0.3">
      <c r="D1686" s="22" t="s">
        <v>128</v>
      </c>
      <c r="E1686" s="44">
        <v>40</v>
      </c>
      <c r="F1686" s="23" t="s">
        <v>2899</v>
      </c>
      <c r="G1686" s="24" t="s">
        <v>2899</v>
      </c>
      <c r="K1686" s="66">
        <f t="shared" si="136"/>
        <v>0</v>
      </c>
      <c r="L1686" s="67"/>
      <c r="M1686" s="67"/>
      <c r="N1686" s="66">
        <f t="shared" si="137"/>
        <v>0</v>
      </c>
    </row>
    <row r="1687" spans="1:17" s="39" customFormat="1" x14ac:dyDescent="0.3">
      <c r="A1687" s="35"/>
      <c r="B1687" s="36"/>
      <c r="C1687" s="37"/>
      <c r="D1687" s="38" t="s">
        <v>126</v>
      </c>
      <c r="E1687" s="35">
        <v>60.070999999999998</v>
      </c>
      <c r="F1687" s="39" t="s">
        <v>2899</v>
      </c>
      <c r="G1687" s="40" t="s">
        <v>2899</v>
      </c>
      <c r="I1687" s="41"/>
      <c r="J1687" s="41"/>
      <c r="K1687" s="41">
        <f t="shared" si="136"/>
        <v>0</v>
      </c>
      <c r="L1687" s="42"/>
      <c r="M1687" s="42"/>
      <c r="N1687" s="41">
        <f t="shared" si="137"/>
        <v>0</v>
      </c>
      <c r="O1687" s="53"/>
      <c r="P1687" s="37"/>
      <c r="Q1687" s="36"/>
    </row>
    <row r="1688" spans="1:17" x14ac:dyDescent="0.3">
      <c r="K1688" s="66"/>
      <c r="L1688" s="67"/>
      <c r="M1688" s="67"/>
      <c r="N1688" s="66">
        <f>SUM(N1675:N1687)</f>
        <v>604.5</v>
      </c>
      <c r="O1688" s="51">
        <v>72473</v>
      </c>
      <c r="P1688" s="68">
        <v>43664</v>
      </c>
    </row>
    <row r="1689" spans="1:17" x14ac:dyDescent="0.3">
      <c r="K1689" s="66"/>
      <c r="L1689" s="67"/>
      <c r="M1689" s="67"/>
      <c r="N1689" s="66"/>
    </row>
    <row r="1690" spans="1:17" x14ac:dyDescent="0.3">
      <c r="A1690" s="63">
        <v>542</v>
      </c>
      <c r="C1690" s="48">
        <v>43664</v>
      </c>
      <c r="D1690" s="22" t="s">
        <v>3685</v>
      </c>
      <c r="E1690" s="44" t="s">
        <v>3687</v>
      </c>
      <c r="F1690" s="23" t="s">
        <v>3689</v>
      </c>
      <c r="G1690" s="24" t="s">
        <v>3690</v>
      </c>
      <c r="H1690" s="23">
        <v>2030</v>
      </c>
      <c r="I1690" s="25">
        <v>1</v>
      </c>
      <c r="J1690" s="46">
        <v>23000</v>
      </c>
      <c r="K1690" s="66">
        <f t="shared" si="136"/>
        <v>65710</v>
      </c>
      <c r="L1690" s="67">
        <v>53000</v>
      </c>
      <c r="M1690" s="67">
        <v>212</v>
      </c>
      <c r="N1690" s="66">
        <f t="shared" si="137"/>
        <v>213</v>
      </c>
    </row>
    <row r="1691" spans="1:17" x14ac:dyDescent="0.3">
      <c r="D1691" s="22" t="s">
        <v>3686</v>
      </c>
      <c r="E1691" s="44" t="s">
        <v>3688</v>
      </c>
      <c r="F1691" s="23" t="s">
        <v>2899</v>
      </c>
      <c r="G1691" s="24" t="s">
        <v>2899</v>
      </c>
      <c r="K1691" s="66">
        <f t="shared" si="136"/>
        <v>0</v>
      </c>
      <c r="L1691" s="67"/>
      <c r="M1691" s="67"/>
      <c r="N1691" s="66">
        <f t="shared" si="137"/>
        <v>0</v>
      </c>
    </row>
    <row r="1692" spans="1:17" x14ac:dyDescent="0.3">
      <c r="A1692" s="63" t="s">
        <v>3691</v>
      </c>
      <c r="C1692" s="48">
        <v>43664</v>
      </c>
      <c r="D1692" s="22" t="s">
        <v>3692</v>
      </c>
      <c r="E1692" s="44">
        <v>5</v>
      </c>
      <c r="F1692" s="23" t="s">
        <v>3693</v>
      </c>
      <c r="G1692" s="24" t="s">
        <v>3694</v>
      </c>
      <c r="H1692" s="23">
        <v>1080</v>
      </c>
      <c r="I1692" s="25">
        <v>0.5</v>
      </c>
      <c r="J1692" s="46">
        <v>40030</v>
      </c>
      <c r="K1692" s="66">
        <f t="shared" si="136"/>
        <v>114370</v>
      </c>
      <c r="L1692" s="67"/>
      <c r="M1692" s="67"/>
      <c r="N1692" s="66">
        <f t="shared" si="137"/>
        <v>0.5</v>
      </c>
    </row>
    <row r="1693" spans="1:17" x14ac:dyDescent="0.3">
      <c r="A1693" s="63">
        <v>543</v>
      </c>
      <c r="C1693" s="48">
        <v>43664</v>
      </c>
      <c r="D1693" s="22" t="s">
        <v>3695</v>
      </c>
      <c r="E1693" s="44">
        <v>5.0010000000000003</v>
      </c>
      <c r="F1693" s="23" t="s">
        <v>3697</v>
      </c>
      <c r="G1693" s="24" t="s">
        <v>3698</v>
      </c>
      <c r="H1693" s="23">
        <v>1130</v>
      </c>
      <c r="I1693" s="25">
        <v>1</v>
      </c>
      <c r="J1693" s="46">
        <v>51570</v>
      </c>
      <c r="K1693" s="66">
        <f t="shared" si="136"/>
        <v>147340</v>
      </c>
      <c r="L1693" s="67">
        <v>150000</v>
      </c>
      <c r="M1693" s="67">
        <v>600</v>
      </c>
      <c r="N1693" s="66">
        <f t="shared" si="137"/>
        <v>601</v>
      </c>
      <c r="O1693" s="51" t="s">
        <v>3699</v>
      </c>
    </row>
    <row r="1694" spans="1:17" x14ac:dyDescent="0.3">
      <c r="D1694" s="22" t="s">
        <v>3696</v>
      </c>
      <c r="E1694" s="44">
        <v>0.249</v>
      </c>
      <c r="F1694" s="23" t="s">
        <v>2899</v>
      </c>
      <c r="K1694" s="66">
        <f t="shared" si="136"/>
        <v>0</v>
      </c>
      <c r="L1694" s="67"/>
      <c r="M1694" s="67"/>
      <c r="N1694" s="66">
        <f t="shared" si="137"/>
        <v>0</v>
      </c>
    </row>
    <row r="1695" spans="1:17" x14ac:dyDescent="0.3">
      <c r="A1695" s="63">
        <v>544</v>
      </c>
      <c r="C1695" s="48">
        <v>43664</v>
      </c>
      <c r="D1695" s="22" t="s">
        <v>3700</v>
      </c>
      <c r="E1695" s="44">
        <v>1.0449999999999999</v>
      </c>
      <c r="F1695" s="23" t="s">
        <v>3701</v>
      </c>
      <c r="G1695" s="24" t="s">
        <v>3702</v>
      </c>
      <c r="H1695" s="23">
        <v>1060</v>
      </c>
      <c r="I1695" s="25">
        <v>0.5</v>
      </c>
      <c r="J1695" s="46">
        <v>11720</v>
      </c>
      <c r="K1695" s="66">
        <f t="shared" si="136"/>
        <v>33490</v>
      </c>
      <c r="L1695" s="67">
        <v>50000</v>
      </c>
      <c r="M1695" s="67">
        <v>200</v>
      </c>
      <c r="N1695" s="66">
        <f t="shared" si="137"/>
        <v>200.5</v>
      </c>
    </row>
    <row r="1696" spans="1:17" x14ac:dyDescent="0.3">
      <c r="A1696" s="63">
        <v>545</v>
      </c>
      <c r="C1696" s="48">
        <v>43664</v>
      </c>
      <c r="D1696" s="22" t="s">
        <v>3703</v>
      </c>
      <c r="E1696" s="44" t="s">
        <v>3704</v>
      </c>
      <c r="F1696" s="23" t="s">
        <v>3705</v>
      </c>
      <c r="G1696" s="24" t="s">
        <v>3706</v>
      </c>
      <c r="H1696" s="23">
        <v>3010</v>
      </c>
      <c r="I1696" s="25">
        <v>0.5</v>
      </c>
      <c r="J1696" s="46">
        <v>12880</v>
      </c>
      <c r="K1696" s="66">
        <f t="shared" si="136"/>
        <v>36800</v>
      </c>
      <c r="L1696" s="67">
        <v>36800</v>
      </c>
      <c r="M1696" s="67">
        <v>147.19999999999999</v>
      </c>
      <c r="N1696" s="66">
        <f t="shared" si="137"/>
        <v>147.69999999999999</v>
      </c>
    </row>
    <row r="1697" spans="1:17" x14ac:dyDescent="0.3">
      <c r="A1697" s="63" t="s">
        <v>3707</v>
      </c>
      <c r="C1697" s="48">
        <v>43665</v>
      </c>
      <c r="D1697" s="22" t="s">
        <v>3708</v>
      </c>
      <c r="E1697" s="44">
        <v>0.375</v>
      </c>
      <c r="F1697" s="23" t="s">
        <v>3709</v>
      </c>
      <c r="G1697" s="24" t="s">
        <v>3710</v>
      </c>
      <c r="H1697" s="23">
        <v>1180</v>
      </c>
      <c r="I1697" s="25">
        <v>1</v>
      </c>
      <c r="J1697" s="46">
        <v>15750</v>
      </c>
      <c r="K1697" s="66">
        <f t="shared" si="136"/>
        <v>45000</v>
      </c>
      <c r="L1697" s="67"/>
      <c r="M1697" s="67"/>
      <c r="N1697" s="66">
        <f t="shared" si="137"/>
        <v>1</v>
      </c>
    </row>
    <row r="1698" spans="1:17" x14ac:dyDescent="0.3">
      <c r="D1698" s="22" t="s">
        <v>3711</v>
      </c>
      <c r="E1698" s="44">
        <v>0.37</v>
      </c>
      <c r="F1698" s="23" t="s">
        <v>2899</v>
      </c>
      <c r="G1698" s="24" t="s">
        <v>2899</v>
      </c>
      <c r="K1698" s="66">
        <f t="shared" si="136"/>
        <v>0</v>
      </c>
      <c r="L1698" s="67"/>
      <c r="M1698" s="67"/>
      <c r="N1698" s="66">
        <f t="shared" si="137"/>
        <v>0</v>
      </c>
    </row>
    <row r="1699" spans="1:17" x14ac:dyDescent="0.3">
      <c r="A1699" s="63">
        <v>546</v>
      </c>
      <c r="B1699" s="21" t="s">
        <v>2707</v>
      </c>
      <c r="C1699" s="48">
        <v>43665</v>
      </c>
      <c r="D1699" s="22" t="s">
        <v>3712</v>
      </c>
      <c r="E1699" s="44">
        <v>0.60399999999999998</v>
      </c>
      <c r="F1699" s="23" t="s">
        <v>3713</v>
      </c>
      <c r="G1699" s="24" t="s">
        <v>3714</v>
      </c>
      <c r="H1699" s="23">
        <v>1090</v>
      </c>
      <c r="I1699" s="25">
        <v>0.5</v>
      </c>
      <c r="J1699" s="46">
        <v>45400</v>
      </c>
      <c r="K1699" s="66">
        <f t="shared" si="136"/>
        <v>129710</v>
      </c>
      <c r="L1699" s="67">
        <v>105890</v>
      </c>
      <c r="M1699" s="67">
        <v>423.56</v>
      </c>
      <c r="N1699" s="66">
        <f t="shared" si="137"/>
        <v>424.06</v>
      </c>
    </row>
    <row r="1700" spans="1:17" s="39" customFormat="1" x14ac:dyDescent="0.3">
      <c r="A1700" s="35">
        <v>547</v>
      </c>
      <c r="B1700" s="36"/>
      <c r="C1700" s="37">
        <v>43665</v>
      </c>
      <c r="D1700" s="38" t="s">
        <v>3715</v>
      </c>
      <c r="E1700" s="35" t="s">
        <v>3716</v>
      </c>
      <c r="F1700" s="39" t="s">
        <v>3717</v>
      </c>
      <c r="G1700" s="40" t="s">
        <v>3718</v>
      </c>
      <c r="H1700" s="39">
        <v>3010</v>
      </c>
      <c r="I1700" s="41">
        <v>0.5</v>
      </c>
      <c r="J1700" s="41">
        <v>29380</v>
      </c>
      <c r="K1700" s="41">
        <f t="shared" si="136"/>
        <v>83940</v>
      </c>
      <c r="L1700" s="42">
        <v>85000</v>
      </c>
      <c r="M1700" s="42">
        <v>340</v>
      </c>
      <c r="N1700" s="41">
        <f>I1700+M1700</f>
        <v>340.5</v>
      </c>
      <c r="O1700" s="53"/>
      <c r="P1700" s="37"/>
      <c r="Q1700" s="36"/>
    </row>
    <row r="1701" spans="1:17" x14ac:dyDescent="0.3">
      <c r="K1701" s="66"/>
      <c r="L1701" s="67"/>
      <c r="M1701" s="67"/>
      <c r="N1701" s="66">
        <f>SUM(N1690:N1700)</f>
        <v>1928.26</v>
      </c>
      <c r="O1701" s="51">
        <v>72506</v>
      </c>
      <c r="P1701" s="68">
        <v>43665</v>
      </c>
    </row>
    <row r="1702" spans="1:17" x14ac:dyDescent="0.3">
      <c r="K1702" s="66"/>
      <c r="L1702" s="67"/>
      <c r="M1702" s="67"/>
      <c r="N1702" s="66"/>
    </row>
    <row r="1703" spans="1:17" x14ac:dyDescent="0.3">
      <c r="A1703" s="63" t="s">
        <v>3719</v>
      </c>
      <c r="C1703" s="48">
        <v>43665</v>
      </c>
      <c r="D1703" s="22" t="s">
        <v>3720</v>
      </c>
      <c r="E1703" s="44">
        <v>34.807000000000002</v>
      </c>
      <c r="F1703" s="23" t="s">
        <v>3721</v>
      </c>
      <c r="G1703" s="24" t="s">
        <v>3722</v>
      </c>
      <c r="H1703" s="23">
        <v>1160</v>
      </c>
      <c r="I1703" s="25">
        <v>0.5</v>
      </c>
      <c r="J1703" s="46">
        <v>47720</v>
      </c>
      <c r="K1703" s="66">
        <f t="shared" si="136"/>
        <v>136340</v>
      </c>
      <c r="L1703" s="67"/>
      <c r="M1703" s="67"/>
      <c r="N1703" s="66">
        <f t="shared" si="137"/>
        <v>0.5</v>
      </c>
    </row>
    <row r="1704" spans="1:17" x14ac:dyDescent="0.3">
      <c r="A1704" s="85" t="s">
        <v>3723</v>
      </c>
      <c r="C1704" s="48">
        <v>43665</v>
      </c>
      <c r="D1704" s="22" t="s">
        <v>3724</v>
      </c>
      <c r="E1704" s="44" t="s">
        <v>3725</v>
      </c>
      <c r="F1704" s="23" t="s">
        <v>3726</v>
      </c>
      <c r="G1704" s="24" t="s">
        <v>3727</v>
      </c>
      <c r="H1704" s="23">
        <v>3010</v>
      </c>
      <c r="I1704" s="25">
        <v>0.5</v>
      </c>
      <c r="J1704" s="46">
        <v>14060</v>
      </c>
      <c r="K1704" s="66">
        <f t="shared" si="136"/>
        <v>40170</v>
      </c>
      <c r="L1704" s="67"/>
      <c r="M1704" s="67"/>
      <c r="N1704" s="66">
        <f t="shared" si="137"/>
        <v>0.5</v>
      </c>
    </row>
    <row r="1705" spans="1:17" x14ac:dyDescent="0.3">
      <c r="A1705" s="63">
        <v>548</v>
      </c>
      <c r="C1705" s="48">
        <v>43665</v>
      </c>
      <c r="D1705" s="22" t="s">
        <v>3728</v>
      </c>
      <c r="E1705" s="44" t="s">
        <v>3729</v>
      </c>
      <c r="F1705" s="23" t="s">
        <v>3730</v>
      </c>
      <c r="G1705" s="24" t="s">
        <v>3731</v>
      </c>
      <c r="H1705" s="23">
        <v>3010</v>
      </c>
      <c r="I1705" s="25">
        <v>0.5</v>
      </c>
      <c r="J1705" s="46">
        <v>18540</v>
      </c>
      <c r="K1705" s="66">
        <f t="shared" si="136"/>
        <v>52970</v>
      </c>
      <c r="L1705" s="67">
        <v>63000</v>
      </c>
      <c r="M1705" s="67">
        <v>252</v>
      </c>
      <c r="N1705" s="66">
        <f t="shared" si="137"/>
        <v>252.5</v>
      </c>
    </row>
    <row r="1706" spans="1:17" x14ac:dyDescent="0.3">
      <c r="A1706" s="63">
        <v>549</v>
      </c>
      <c r="C1706" s="48">
        <v>43665</v>
      </c>
      <c r="D1706" s="22" t="s">
        <v>3732</v>
      </c>
      <c r="E1706" s="44" t="s">
        <v>3733</v>
      </c>
      <c r="F1706" s="23" t="s">
        <v>3734</v>
      </c>
      <c r="G1706" s="24" t="s">
        <v>3735</v>
      </c>
      <c r="H1706" s="23">
        <v>3010</v>
      </c>
      <c r="I1706" s="25">
        <v>0.5</v>
      </c>
      <c r="J1706" s="46">
        <v>26430</v>
      </c>
      <c r="K1706" s="66">
        <f t="shared" si="136"/>
        <v>75510</v>
      </c>
      <c r="L1706" s="67">
        <v>86000</v>
      </c>
      <c r="M1706" s="67">
        <v>344</v>
      </c>
      <c r="N1706" s="66">
        <f t="shared" si="137"/>
        <v>344.5</v>
      </c>
    </row>
    <row r="1707" spans="1:17" s="39" customFormat="1" x14ac:dyDescent="0.3">
      <c r="A1707" s="35">
        <v>550</v>
      </c>
      <c r="B1707" s="36"/>
      <c r="C1707" s="37">
        <v>43668</v>
      </c>
      <c r="D1707" s="38" t="s">
        <v>3736</v>
      </c>
      <c r="E1707" s="35" t="s">
        <v>3737</v>
      </c>
      <c r="F1707" s="39" t="s">
        <v>3738</v>
      </c>
      <c r="G1707" s="40" t="s">
        <v>3739</v>
      </c>
      <c r="H1707" s="39">
        <v>3010</v>
      </c>
      <c r="I1707" s="41">
        <v>0.5</v>
      </c>
      <c r="J1707" s="41">
        <v>8880</v>
      </c>
      <c r="K1707" s="41">
        <f t="shared" si="136"/>
        <v>25370</v>
      </c>
      <c r="L1707" s="42">
        <v>10000</v>
      </c>
      <c r="M1707" s="42">
        <v>40</v>
      </c>
      <c r="N1707" s="41">
        <f t="shared" si="137"/>
        <v>40.5</v>
      </c>
      <c r="O1707" s="53"/>
      <c r="P1707" s="37"/>
      <c r="Q1707" s="36"/>
    </row>
    <row r="1708" spans="1:17" x14ac:dyDescent="0.3">
      <c r="N1708" s="66">
        <f>SUM(N1703:N1707)</f>
        <v>638.5</v>
      </c>
      <c r="O1708" s="51">
        <v>72523</v>
      </c>
      <c r="P1708" s="68">
        <v>43668</v>
      </c>
    </row>
    <row r="1709" spans="1:17" x14ac:dyDescent="0.3">
      <c r="K1709" s="66"/>
      <c r="L1709" s="67"/>
      <c r="M1709" s="67"/>
      <c r="N1709" s="66"/>
    </row>
    <row r="1710" spans="1:17" s="64" customFormat="1" x14ac:dyDescent="0.3">
      <c r="A1710" s="63" t="s">
        <v>3740</v>
      </c>
      <c r="B1710" s="21"/>
      <c r="C1710" s="68">
        <v>43668</v>
      </c>
      <c r="D1710" s="62" t="s">
        <v>3741</v>
      </c>
      <c r="E1710" s="63">
        <v>41.755000000000003</v>
      </c>
      <c r="F1710" s="64" t="s">
        <v>3742</v>
      </c>
      <c r="G1710" s="65" t="s">
        <v>3743</v>
      </c>
      <c r="H1710" s="64">
        <v>1200</v>
      </c>
      <c r="I1710" s="66">
        <v>1</v>
      </c>
      <c r="J1710" s="66">
        <v>64280</v>
      </c>
      <c r="K1710" s="66">
        <f>ROUND(J1710/0.35,-1)</f>
        <v>183660</v>
      </c>
      <c r="L1710" s="67"/>
      <c r="M1710" s="67"/>
      <c r="N1710" s="66">
        <f>I1710+M1710</f>
        <v>1</v>
      </c>
      <c r="O1710" s="86"/>
      <c r="P1710" s="68"/>
      <c r="Q1710" s="21"/>
    </row>
    <row r="1711" spans="1:17" x14ac:dyDescent="0.3">
      <c r="A1711" s="63" t="s">
        <v>3747</v>
      </c>
      <c r="C1711" s="48">
        <v>43668</v>
      </c>
      <c r="D1711" s="22" t="s">
        <v>3748</v>
      </c>
      <c r="E1711" s="44">
        <v>1.07</v>
      </c>
      <c r="F1711" s="23" t="s">
        <v>3750</v>
      </c>
      <c r="G1711" s="24" t="s">
        <v>3751</v>
      </c>
      <c r="H1711" s="23">
        <v>1220</v>
      </c>
      <c r="I1711" s="25">
        <v>1</v>
      </c>
      <c r="J1711" s="46">
        <v>50240</v>
      </c>
      <c r="K1711" s="66">
        <f t="shared" si="136"/>
        <v>143540</v>
      </c>
      <c r="L1711" s="67"/>
      <c r="M1711" s="67"/>
      <c r="N1711" s="66">
        <f t="shared" si="137"/>
        <v>1</v>
      </c>
    </row>
    <row r="1712" spans="1:17" x14ac:dyDescent="0.3">
      <c r="D1712" s="22" t="s">
        <v>3749</v>
      </c>
      <c r="E1712" s="44">
        <v>3.94</v>
      </c>
      <c r="F1712" s="23" t="s">
        <v>2899</v>
      </c>
      <c r="G1712" s="24" t="s">
        <v>2899</v>
      </c>
      <c r="K1712" s="66">
        <f t="shared" si="136"/>
        <v>0</v>
      </c>
      <c r="L1712" s="67"/>
      <c r="M1712" s="67"/>
      <c r="N1712" s="66">
        <f t="shared" si="137"/>
        <v>0</v>
      </c>
    </row>
    <row r="1713" spans="1:17" x14ac:dyDescent="0.3">
      <c r="A1713" s="63" t="s">
        <v>3752</v>
      </c>
      <c r="C1713" s="48">
        <v>43668</v>
      </c>
      <c r="D1713" s="22" t="s">
        <v>3753</v>
      </c>
      <c r="E1713" s="44" t="s">
        <v>3755</v>
      </c>
      <c r="F1713" s="23" t="s">
        <v>3757</v>
      </c>
      <c r="G1713" s="24" t="s">
        <v>3758</v>
      </c>
      <c r="H1713" s="23">
        <v>2050</v>
      </c>
      <c r="I1713" s="25">
        <v>1</v>
      </c>
      <c r="J1713" s="46">
        <v>27730</v>
      </c>
      <c r="K1713" s="66">
        <f t="shared" si="136"/>
        <v>79230</v>
      </c>
      <c r="L1713" s="67"/>
      <c r="M1713" s="67"/>
      <c r="N1713" s="66">
        <f t="shared" si="137"/>
        <v>1</v>
      </c>
    </row>
    <row r="1714" spans="1:17" x14ac:dyDescent="0.3">
      <c r="D1714" s="22" t="s">
        <v>3754</v>
      </c>
      <c r="E1714" s="44" t="s">
        <v>3756</v>
      </c>
      <c r="F1714" s="23" t="s">
        <v>2899</v>
      </c>
      <c r="G1714" s="24" t="s">
        <v>2899</v>
      </c>
      <c r="K1714" s="66">
        <f t="shared" si="136"/>
        <v>0</v>
      </c>
      <c r="L1714" s="67"/>
      <c r="M1714" s="67"/>
      <c r="N1714" s="66">
        <f t="shared" si="137"/>
        <v>0</v>
      </c>
    </row>
    <row r="1715" spans="1:17" x14ac:dyDescent="0.3">
      <c r="A1715" s="63">
        <v>552</v>
      </c>
      <c r="C1715" s="48">
        <v>43669</v>
      </c>
      <c r="D1715" s="22" t="s">
        <v>3759</v>
      </c>
      <c r="E1715" s="44">
        <v>1.0149999999999999</v>
      </c>
      <c r="F1715" s="23" t="s">
        <v>3760</v>
      </c>
      <c r="G1715" s="24" t="s">
        <v>3761</v>
      </c>
      <c r="H1715" s="23">
        <v>1100</v>
      </c>
      <c r="I1715" s="25">
        <v>0.5</v>
      </c>
      <c r="J1715" s="46">
        <v>32920</v>
      </c>
      <c r="K1715" s="66">
        <f t="shared" si="136"/>
        <v>94060</v>
      </c>
      <c r="L1715" s="67">
        <v>117250</v>
      </c>
      <c r="M1715" s="67">
        <v>469.2</v>
      </c>
      <c r="N1715" s="66">
        <f t="shared" si="137"/>
        <v>469.7</v>
      </c>
    </row>
    <row r="1716" spans="1:17" x14ac:dyDescent="0.3">
      <c r="A1716" s="63">
        <v>553</v>
      </c>
      <c r="C1716" s="48">
        <v>43669</v>
      </c>
      <c r="D1716" s="22" t="s">
        <v>3762</v>
      </c>
      <c r="E1716" s="44" t="s">
        <v>3763</v>
      </c>
      <c r="F1716" s="23" t="s">
        <v>3764</v>
      </c>
      <c r="G1716" s="24" t="s">
        <v>3765</v>
      </c>
      <c r="H1716" s="23">
        <v>2050</v>
      </c>
      <c r="I1716" s="25">
        <v>0.5</v>
      </c>
      <c r="J1716" s="46">
        <v>21540</v>
      </c>
      <c r="K1716" s="66">
        <f t="shared" si="136"/>
        <v>61540</v>
      </c>
      <c r="L1716" s="67">
        <v>55000</v>
      </c>
      <c r="M1716" s="67">
        <v>220</v>
      </c>
      <c r="N1716" s="66">
        <f t="shared" si="137"/>
        <v>220.5</v>
      </c>
    </row>
    <row r="1717" spans="1:17" x14ac:dyDescent="0.3">
      <c r="A1717" s="63">
        <v>554</v>
      </c>
      <c r="C1717" s="48">
        <v>43669</v>
      </c>
      <c r="D1717" s="22" t="s">
        <v>3766</v>
      </c>
      <c r="E1717" s="44">
        <v>2</v>
      </c>
      <c r="F1717" s="23" t="s">
        <v>3768</v>
      </c>
      <c r="G1717" s="24" t="s">
        <v>3769</v>
      </c>
      <c r="H1717" s="23">
        <v>1100</v>
      </c>
      <c r="I1717" s="25">
        <v>1</v>
      </c>
      <c r="J1717" s="46">
        <v>30800</v>
      </c>
      <c r="K1717" s="66">
        <f t="shared" si="136"/>
        <v>88000</v>
      </c>
      <c r="L1717" s="67">
        <v>150000</v>
      </c>
      <c r="M1717" s="67">
        <v>600</v>
      </c>
      <c r="N1717" s="66">
        <f t="shared" si="137"/>
        <v>601</v>
      </c>
    </row>
    <row r="1718" spans="1:17" x14ac:dyDescent="0.3">
      <c r="D1718" s="22" t="s">
        <v>3767</v>
      </c>
      <c r="E1718" s="44">
        <v>0.78</v>
      </c>
      <c r="F1718" s="23" t="s">
        <v>2899</v>
      </c>
      <c r="K1718" s="66">
        <f t="shared" si="136"/>
        <v>0</v>
      </c>
      <c r="L1718" s="67"/>
      <c r="M1718" s="67"/>
      <c r="N1718" s="66">
        <f t="shared" si="137"/>
        <v>0</v>
      </c>
    </row>
    <row r="1719" spans="1:17" x14ac:dyDescent="0.3">
      <c r="A1719" s="63">
        <v>555</v>
      </c>
      <c r="C1719" s="48">
        <v>43669</v>
      </c>
      <c r="D1719" s="22" t="s">
        <v>3770</v>
      </c>
      <c r="E1719" s="44" t="s">
        <v>3771</v>
      </c>
      <c r="F1719" s="23" t="s">
        <v>3772</v>
      </c>
      <c r="G1719" s="24" t="s">
        <v>3773</v>
      </c>
      <c r="H1719" s="23">
        <v>3010</v>
      </c>
      <c r="I1719" s="25">
        <v>0.5</v>
      </c>
      <c r="J1719" s="46">
        <v>13430</v>
      </c>
      <c r="K1719" s="66">
        <f t="shared" si="136"/>
        <v>38370</v>
      </c>
      <c r="L1719" s="67">
        <v>42000</v>
      </c>
      <c r="M1719" s="67">
        <v>168</v>
      </c>
      <c r="N1719" s="66">
        <f t="shared" si="137"/>
        <v>168.5</v>
      </c>
    </row>
    <row r="1720" spans="1:17" x14ac:dyDescent="0.3">
      <c r="A1720" s="63">
        <v>551</v>
      </c>
      <c r="C1720" s="48">
        <v>43668</v>
      </c>
      <c r="D1720" s="22" t="s">
        <v>1257</v>
      </c>
      <c r="E1720" s="44">
        <v>96.408000000000001</v>
      </c>
      <c r="F1720" s="23" t="s">
        <v>3774</v>
      </c>
      <c r="G1720" s="24" t="s">
        <v>3775</v>
      </c>
      <c r="H1720" s="23">
        <v>1040</v>
      </c>
      <c r="I1720" s="25">
        <v>1.5</v>
      </c>
      <c r="J1720" s="46">
        <v>153490</v>
      </c>
      <c r="K1720" s="66">
        <f t="shared" si="136"/>
        <v>438540</v>
      </c>
      <c r="L1720" s="67">
        <v>438550</v>
      </c>
      <c r="M1720" s="67">
        <v>1754.2</v>
      </c>
      <c r="N1720" s="66">
        <f t="shared" si="137"/>
        <v>1755.7</v>
      </c>
    </row>
    <row r="1721" spans="1:17" x14ac:dyDescent="0.3">
      <c r="A1721" s="63">
        <v>556</v>
      </c>
      <c r="C1721" s="48">
        <v>43669</v>
      </c>
      <c r="D1721" s="22" t="s">
        <v>3776</v>
      </c>
      <c r="E1721" s="44" t="s">
        <v>3777</v>
      </c>
      <c r="F1721" s="23" t="s">
        <v>3778</v>
      </c>
      <c r="G1721" s="24" t="s">
        <v>3779</v>
      </c>
      <c r="H1721" s="23">
        <v>1070</v>
      </c>
      <c r="I1721" s="25">
        <v>0.5</v>
      </c>
      <c r="J1721" s="46">
        <v>72330</v>
      </c>
      <c r="K1721" s="66">
        <f t="shared" si="136"/>
        <v>206660</v>
      </c>
      <c r="L1721" s="67">
        <v>220000</v>
      </c>
      <c r="M1721" s="67">
        <v>880</v>
      </c>
      <c r="N1721" s="66">
        <f t="shared" si="137"/>
        <v>880.5</v>
      </c>
    </row>
    <row r="1722" spans="1:17" x14ac:dyDescent="0.3">
      <c r="A1722" s="63">
        <v>557</v>
      </c>
      <c r="C1722" s="48">
        <v>43669</v>
      </c>
      <c r="D1722" s="22" t="s">
        <v>3780</v>
      </c>
      <c r="E1722" s="44" t="s">
        <v>3782</v>
      </c>
      <c r="F1722" s="23" t="s">
        <v>3784</v>
      </c>
      <c r="G1722" s="24" t="s">
        <v>3785</v>
      </c>
      <c r="H1722" s="23">
        <v>2010</v>
      </c>
      <c r="I1722" s="25">
        <v>1</v>
      </c>
      <c r="J1722" s="46">
        <v>20300</v>
      </c>
      <c r="K1722" s="66">
        <f t="shared" si="136"/>
        <v>58000</v>
      </c>
      <c r="L1722" s="67">
        <v>65000</v>
      </c>
      <c r="M1722" s="67">
        <v>260</v>
      </c>
      <c r="N1722" s="66">
        <f t="shared" si="137"/>
        <v>261</v>
      </c>
    </row>
    <row r="1723" spans="1:17" s="39" customFormat="1" x14ac:dyDescent="0.3">
      <c r="A1723" s="35"/>
      <c r="B1723" s="36"/>
      <c r="C1723" s="37"/>
      <c r="D1723" s="38" t="s">
        <v>3781</v>
      </c>
      <c r="E1723" s="35" t="s">
        <v>3783</v>
      </c>
      <c r="F1723" s="39" t="s">
        <v>77</v>
      </c>
      <c r="G1723" s="40"/>
      <c r="I1723" s="41"/>
      <c r="J1723" s="41"/>
      <c r="K1723" s="41">
        <f t="shared" si="136"/>
        <v>0</v>
      </c>
      <c r="L1723" s="42"/>
      <c r="M1723" s="42"/>
      <c r="N1723" s="41">
        <f t="shared" si="137"/>
        <v>0</v>
      </c>
      <c r="O1723" s="53"/>
      <c r="P1723" s="37"/>
      <c r="Q1723" s="36"/>
    </row>
    <row r="1724" spans="1:17" x14ac:dyDescent="0.3">
      <c r="K1724" s="66"/>
      <c r="L1724" s="67"/>
      <c r="M1724" s="67"/>
      <c r="N1724" s="66">
        <f>SUM(N1710:N1723)</f>
        <v>4359.8999999999996</v>
      </c>
      <c r="O1724" s="51">
        <v>72536</v>
      </c>
      <c r="P1724" s="68">
        <v>43669</v>
      </c>
    </row>
    <row r="1725" spans="1:17" x14ac:dyDescent="0.3">
      <c r="K1725" s="66"/>
      <c r="L1725" s="67"/>
      <c r="M1725" s="67"/>
      <c r="N1725" s="66"/>
    </row>
    <row r="1726" spans="1:17" x14ac:dyDescent="0.3">
      <c r="A1726" s="63">
        <v>558</v>
      </c>
      <c r="C1726" s="48">
        <v>43669</v>
      </c>
      <c r="D1726" s="22" t="s">
        <v>3787</v>
      </c>
      <c r="E1726" s="44" t="s">
        <v>3788</v>
      </c>
      <c r="F1726" s="23" t="s">
        <v>3789</v>
      </c>
      <c r="G1726" s="24" t="s">
        <v>3790</v>
      </c>
      <c r="H1726" s="23">
        <v>2010</v>
      </c>
      <c r="I1726" s="25">
        <v>0.5</v>
      </c>
      <c r="J1726" s="46">
        <v>18460</v>
      </c>
      <c r="K1726" s="66">
        <f t="shared" ref="K1726:K1774" si="138">ROUND(J1726/0.35,-1)</f>
        <v>52740</v>
      </c>
      <c r="L1726" s="67">
        <v>4000</v>
      </c>
      <c r="M1726" s="67">
        <v>16</v>
      </c>
      <c r="N1726" s="66">
        <f t="shared" ref="N1726:N1774" si="139">I1726+M1726</f>
        <v>16.5</v>
      </c>
    </row>
    <row r="1727" spans="1:17" x14ac:dyDescent="0.3">
      <c r="A1727" s="63">
        <v>560</v>
      </c>
      <c r="C1727" s="48">
        <v>43669</v>
      </c>
      <c r="D1727" s="22" t="s">
        <v>3791</v>
      </c>
      <c r="E1727" s="44" t="s">
        <v>3792</v>
      </c>
      <c r="F1727" s="23" t="s">
        <v>3793</v>
      </c>
      <c r="G1727" s="24" t="s">
        <v>3794</v>
      </c>
      <c r="H1727" s="23">
        <v>1090</v>
      </c>
      <c r="I1727" s="25">
        <v>1</v>
      </c>
      <c r="J1727" s="46">
        <v>38690</v>
      </c>
      <c r="K1727" s="66">
        <f t="shared" si="138"/>
        <v>110540</v>
      </c>
      <c r="L1727" s="67">
        <v>118000</v>
      </c>
      <c r="M1727" s="67">
        <v>472</v>
      </c>
      <c r="N1727" s="66">
        <f t="shared" si="139"/>
        <v>473</v>
      </c>
    </row>
    <row r="1728" spans="1:17" x14ac:dyDescent="0.3">
      <c r="D1728" s="22" t="s">
        <v>3795</v>
      </c>
      <c r="E1728" s="44" t="s">
        <v>3796</v>
      </c>
      <c r="F1728" s="23" t="s">
        <v>2899</v>
      </c>
      <c r="G1728" s="24" t="s">
        <v>2899</v>
      </c>
      <c r="K1728" s="66">
        <f t="shared" si="138"/>
        <v>0</v>
      </c>
      <c r="L1728" s="67"/>
      <c r="M1728" s="67"/>
      <c r="N1728" s="66">
        <f t="shared" si="139"/>
        <v>0</v>
      </c>
    </row>
    <row r="1729" spans="1:17" x14ac:dyDescent="0.3">
      <c r="A1729" s="63">
        <v>559</v>
      </c>
      <c r="C1729" s="48">
        <v>43669</v>
      </c>
      <c r="D1729" s="22" t="s">
        <v>3797</v>
      </c>
      <c r="E1729" s="44">
        <v>0.56000000000000005</v>
      </c>
      <c r="F1729" s="23" t="s">
        <v>3798</v>
      </c>
      <c r="G1729" s="24" t="s">
        <v>3799</v>
      </c>
      <c r="H1729" s="23">
        <v>1150</v>
      </c>
      <c r="I1729" s="25">
        <v>0.5</v>
      </c>
      <c r="J1729" s="46">
        <v>22810</v>
      </c>
      <c r="K1729" s="66">
        <f t="shared" si="138"/>
        <v>65170</v>
      </c>
      <c r="L1729" s="67">
        <v>90000</v>
      </c>
      <c r="M1729" s="67">
        <v>360</v>
      </c>
      <c r="N1729" s="66">
        <f t="shared" si="139"/>
        <v>360.5</v>
      </c>
    </row>
    <row r="1730" spans="1:17" x14ac:dyDescent="0.3">
      <c r="A1730" s="63">
        <v>561</v>
      </c>
      <c r="C1730" s="48">
        <v>43669</v>
      </c>
      <c r="D1730" s="22" t="s">
        <v>3800</v>
      </c>
      <c r="E1730" s="44" t="s">
        <v>3801</v>
      </c>
      <c r="F1730" s="23" t="s">
        <v>3802</v>
      </c>
      <c r="G1730" s="24" t="s">
        <v>3803</v>
      </c>
      <c r="H1730" s="23">
        <v>3010</v>
      </c>
      <c r="I1730" s="25">
        <v>0.5</v>
      </c>
      <c r="J1730" s="46">
        <v>10790</v>
      </c>
      <c r="K1730" s="66">
        <f t="shared" si="138"/>
        <v>30830</v>
      </c>
      <c r="L1730" s="67">
        <v>10000</v>
      </c>
      <c r="M1730" s="67">
        <v>40</v>
      </c>
      <c r="N1730" s="66">
        <f t="shared" si="139"/>
        <v>40.5</v>
      </c>
    </row>
    <row r="1731" spans="1:17" x14ac:dyDescent="0.3">
      <c r="A1731" s="63">
        <v>562</v>
      </c>
      <c r="C1731" s="48">
        <v>43670</v>
      </c>
      <c r="D1731" s="22" t="s">
        <v>1665</v>
      </c>
      <c r="E1731" s="44" t="s">
        <v>3804</v>
      </c>
      <c r="F1731" s="23" t="s">
        <v>3806</v>
      </c>
      <c r="G1731" s="24" t="s">
        <v>3807</v>
      </c>
      <c r="H1731" s="23">
        <v>1040</v>
      </c>
      <c r="I1731" s="25">
        <v>1</v>
      </c>
      <c r="J1731" s="46">
        <v>19480</v>
      </c>
      <c r="K1731" s="66">
        <f t="shared" si="138"/>
        <v>55660</v>
      </c>
      <c r="L1731" s="67">
        <v>37000</v>
      </c>
      <c r="M1731" s="67">
        <v>148</v>
      </c>
      <c r="N1731" s="66">
        <f t="shared" si="139"/>
        <v>149</v>
      </c>
    </row>
    <row r="1732" spans="1:17" s="39" customFormat="1" x14ac:dyDescent="0.3">
      <c r="A1732" s="35"/>
      <c r="B1732" s="36"/>
      <c r="C1732" s="37"/>
      <c r="D1732" s="38" t="s">
        <v>1664</v>
      </c>
      <c r="E1732" s="35" t="s">
        <v>3805</v>
      </c>
      <c r="F1732" s="39" t="s">
        <v>2899</v>
      </c>
      <c r="G1732" s="40" t="s">
        <v>2899</v>
      </c>
      <c r="I1732" s="41"/>
      <c r="J1732" s="41"/>
      <c r="K1732" s="41">
        <f t="shared" si="138"/>
        <v>0</v>
      </c>
      <c r="L1732" s="42"/>
      <c r="M1732" s="42"/>
      <c r="N1732" s="41">
        <f t="shared" si="139"/>
        <v>0</v>
      </c>
      <c r="O1732" s="53"/>
      <c r="P1732" s="37"/>
      <c r="Q1732" s="36"/>
    </row>
    <row r="1733" spans="1:17" x14ac:dyDescent="0.3">
      <c r="K1733" s="66"/>
      <c r="L1733" s="67"/>
      <c r="M1733" s="67"/>
      <c r="N1733" s="66">
        <f>SUM(N1726:N1732)</f>
        <v>1039.5</v>
      </c>
      <c r="O1733" s="51">
        <v>72555</v>
      </c>
      <c r="P1733" s="68">
        <v>43670</v>
      </c>
    </row>
    <row r="1734" spans="1:17" x14ac:dyDescent="0.3">
      <c r="K1734" s="66"/>
      <c r="L1734" s="67"/>
      <c r="M1734" s="67"/>
      <c r="N1734" s="66"/>
    </row>
    <row r="1735" spans="1:17" x14ac:dyDescent="0.3">
      <c r="A1735" s="63">
        <v>563</v>
      </c>
      <c r="C1735" s="48">
        <v>43670</v>
      </c>
      <c r="D1735" s="22" t="s">
        <v>3808</v>
      </c>
      <c r="E1735" s="44">
        <v>3.339</v>
      </c>
      <c r="F1735" s="23" t="s">
        <v>3809</v>
      </c>
      <c r="G1735" s="24" t="s">
        <v>3810</v>
      </c>
      <c r="H1735" s="23">
        <v>1070</v>
      </c>
      <c r="I1735" s="25">
        <v>0.5</v>
      </c>
      <c r="J1735" s="46">
        <v>10510</v>
      </c>
      <c r="K1735" s="66">
        <f t="shared" si="138"/>
        <v>30030</v>
      </c>
      <c r="L1735" s="67">
        <v>26000</v>
      </c>
      <c r="M1735" s="67">
        <v>104</v>
      </c>
      <c r="N1735" s="66">
        <f t="shared" si="139"/>
        <v>104.5</v>
      </c>
    </row>
    <row r="1736" spans="1:17" x14ac:dyDescent="0.3">
      <c r="A1736" s="63">
        <v>564</v>
      </c>
      <c r="C1736" s="48">
        <v>43670</v>
      </c>
      <c r="D1736" s="22" t="s">
        <v>3811</v>
      </c>
      <c r="E1736" s="44" t="s">
        <v>3813</v>
      </c>
      <c r="F1736" s="23" t="s">
        <v>3815</v>
      </c>
      <c r="G1736" s="24" t="s">
        <v>3816</v>
      </c>
      <c r="H1736" s="23">
        <v>2050</v>
      </c>
      <c r="I1736" s="25">
        <v>1</v>
      </c>
      <c r="J1736" s="46">
        <v>12500</v>
      </c>
      <c r="K1736" s="66">
        <f t="shared" si="138"/>
        <v>35710</v>
      </c>
      <c r="L1736" s="67">
        <v>35000</v>
      </c>
      <c r="M1736" s="67">
        <v>140</v>
      </c>
      <c r="N1736" s="66">
        <f t="shared" si="139"/>
        <v>141</v>
      </c>
    </row>
    <row r="1737" spans="1:17" x14ac:dyDescent="0.3">
      <c r="D1737" s="22" t="s">
        <v>3812</v>
      </c>
      <c r="E1737" s="44" t="s">
        <v>3814</v>
      </c>
      <c r="F1737" s="23" t="s">
        <v>2899</v>
      </c>
      <c r="G1737" s="24" t="s">
        <v>2899</v>
      </c>
      <c r="K1737" s="66">
        <f t="shared" si="138"/>
        <v>0</v>
      </c>
      <c r="L1737" s="67"/>
      <c r="M1737" s="67"/>
      <c r="N1737" s="66">
        <f t="shared" si="139"/>
        <v>0</v>
      </c>
    </row>
    <row r="1738" spans="1:17" x14ac:dyDescent="0.3">
      <c r="A1738" s="63">
        <v>565</v>
      </c>
      <c r="C1738" s="48">
        <v>43670</v>
      </c>
      <c r="D1738" s="22" t="s">
        <v>3823</v>
      </c>
      <c r="E1738" s="44">
        <v>41.432000000000002</v>
      </c>
      <c r="F1738" s="23" t="s">
        <v>3825</v>
      </c>
      <c r="G1738" s="24" t="s">
        <v>3826</v>
      </c>
      <c r="H1738" s="23">
        <v>1220</v>
      </c>
      <c r="I1738" s="25">
        <v>2</v>
      </c>
      <c r="J1738" s="46">
        <v>70800</v>
      </c>
      <c r="K1738" s="66">
        <f t="shared" si="138"/>
        <v>202290</v>
      </c>
      <c r="L1738" s="67">
        <v>395510.5</v>
      </c>
      <c r="M1738" s="67">
        <v>1582.04</v>
      </c>
      <c r="N1738" s="66">
        <f t="shared" si="139"/>
        <v>1584.04</v>
      </c>
    </row>
    <row r="1739" spans="1:17" x14ac:dyDescent="0.3">
      <c r="D1739" s="22" t="s">
        <v>3824</v>
      </c>
      <c r="E1739" s="44">
        <v>4.1959999999999997</v>
      </c>
      <c r="F1739" s="23" t="s">
        <v>2899</v>
      </c>
      <c r="G1739" s="24" t="s">
        <v>2899</v>
      </c>
      <c r="J1739" s="46">
        <v>53860</v>
      </c>
      <c r="K1739" s="66">
        <f t="shared" si="138"/>
        <v>153890</v>
      </c>
      <c r="L1739" s="67"/>
      <c r="M1739" s="67"/>
      <c r="N1739" s="66">
        <f t="shared" si="139"/>
        <v>0</v>
      </c>
    </row>
    <row r="1740" spans="1:17" x14ac:dyDescent="0.3">
      <c r="D1740" s="22" t="s">
        <v>3821</v>
      </c>
      <c r="E1740" s="44">
        <v>26.256</v>
      </c>
      <c r="F1740" s="23" t="s">
        <v>2899</v>
      </c>
      <c r="G1740" s="24" t="s">
        <v>2899</v>
      </c>
      <c r="K1740" s="66">
        <f t="shared" si="138"/>
        <v>0</v>
      </c>
      <c r="L1740" s="67"/>
      <c r="M1740" s="67"/>
      <c r="N1740" s="66">
        <f t="shared" si="139"/>
        <v>0</v>
      </c>
    </row>
    <row r="1741" spans="1:17" x14ac:dyDescent="0.3">
      <c r="D1741" s="22" t="s">
        <v>3822</v>
      </c>
      <c r="E1741" s="44">
        <v>2.7E-2</v>
      </c>
      <c r="F1741" s="23" t="s">
        <v>2899</v>
      </c>
      <c r="G1741" s="24" t="s">
        <v>2899</v>
      </c>
      <c r="K1741" s="66">
        <f t="shared" si="138"/>
        <v>0</v>
      </c>
      <c r="L1741" s="67"/>
      <c r="M1741" s="67"/>
      <c r="N1741" s="66">
        <f t="shared" si="139"/>
        <v>0</v>
      </c>
    </row>
    <row r="1742" spans="1:17" x14ac:dyDescent="0.3">
      <c r="A1742" s="63">
        <v>568</v>
      </c>
      <c r="C1742" s="48">
        <v>43671</v>
      </c>
      <c r="D1742" s="22" t="s">
        <v>3827</v>
      </c>
      <c r="E1742" s="44" t="s">
        <v>3828</v>
      </c>
      <c r="F1742" s="23" t="s">
        <v>3829</v>
      </c>
      <c r="G1742" s="24" t="s">
        <v>3830</v>
      </c>
      <c r="H1742" s="23">
        <v>3010</v>
      </c>
      <c r="I1742" s="25">
        <v>0.5</v>
      </c>
      <c r="J1742" s="46">
        <v>17020</v>
      </c>
      <c r="K1742" s="66">
        <f t="shared" si="138"/>
        <v>48630</v>
      </c>
      <c r="L1742" s="67">
        <v>67000</v>
      </c>
      <c r="M1742" s="67">
        <v>268</v>
      </c>
      <c r="N1742" s="66">
        <f t="shared" si="139"/>
        <v>268.5</v>
      </c>
    </row>
    <row r="1743" spans="1:17" x14ac:dyDescent="0.3">
      <c r="A1743" s="63">
        <v>567</v>
      </c>
      <c r="C1743" s="48">
        <v>43671</v>
      </c>
      <c r="D1743" s="22" t="s">
        <v>3831</v>
      </c>
      <c r="E1743" s="44" t="s">
        <v>3832</v>
      </c>
      <c r="F1743" s="23" t="s">
        <v>3833</v>
      </c>
      <c r="G1743" s="24" t="s">
        <v>3834</v>
      </c>
      <c r="H1743" s="23">
        <v>3010</v>
      </c>
      <c r="I1743" s="25">
        <v>0.5</v>
      </c>
      <c r="J1743" s="46">
        <v>22480</v>
      </c>
      <c r="K1743" s="66">
        <f t="shared" si="138"/>
        <v>64230</v>
      </c>
      <c r="L1743" s="67">
        <v>55000</v>
      </c>
      <c r="M1743" s="67">
        <v>220</v>
      </c>
      <c r="N1743" s="66">
        <f t="shared" si="139"/>
        <v>220.5</v>
      </c>
    </row>
    <row r="1744" spans="1:17" x14ac:dyDescent="0.3">
      <c r="A1744" s="63" t="s">
        <v>3835</v>
      </c>
      <c r="B1744" s="21" t="s">
        <v>2707</v>
      </c>
      <c r="C1744" s="48">
        <v>43671</v>
      </c>
      <c r="D1744" s="22" t="s">
        <v>3836</v>
      </c>
      <c r="E1744" s="44" t="s">
        <v>3837</v>
      </c>
      <c r="F1744" s="23" t="s">
        <v>3838</v>
      </c>
      <c r="G1744" s="24" t="s">
        <v>3839</v>
      </c>
      <c r="H1744" s="23">
        <v>3010</v>
      </c>
      <c r="I1744" s="25">
        <v>0.5</v>
      </c>
      <c r="J1744" s="46">
        <v>20060</v>
      </c>
      <c r="K1744" s="66">
        <f t="shared" si="138"/>
        <v>57310</v>
      </c>
      <c r="L1744" s="67"/>
      <c r="M1744" s="67"/>
      <c r="N1744" s="66">
        <f t="shared" si="139"/>
        <v>0.5</v>
      </c>
    </row>
    <row r="1745" spans="1:17" x14ac:dyDescent="0.3">
      <c r="A1745" s="63">
        <v>566</v>
      </c>
      <c r="C1745" s="48">
        <v>43671</v>
      </c>
      <c r="D1745" s="22" t="s">
        <v>3844</v>
      </c>
      <c r="E1745" s="44">
        <v>99.781999999999996</v>
      </c>
      <c r="F1745" s="23" t="s">
        <v>3845</v>
      </c>
      <c r="G1745" s="24" t="s">
        <v>3846</v>
      </c>
      <c r="H1745" s="23">
        <v>1110</v>
      </c>
      <c r="I1745" s="25">
        <v>0.5</v>
      </c>
      <c r="J1745" s="46">
        <v>130680</v>
      </c>
      <c r="K1745" s="66">
        <f t="shared" si="138"/>
        <v>373370</v>
      </c>
      <c r="L1745" s="67">
        <v>200000</v>
      </c>
      <c r="M1745" s="67">
        <v>800</v>
      </c>
      <c r="N1745" s="66">
        <f t="shared" si="139"/>
        <v>800.5</v>
      </c>
    </row>
    <row r="1746" spans="1:17" x14ac:dyDescent="0.3">
      <c r="A1746" s="63">
        <v>569</v>
      </c>
      <c r="B1746" s="21" t="s">
        <v>403</v>
      </c>
      <c r="C1746" s="48">
        <v>43671</v>
      </c>
      <c r="D1746" s="22" t="s">
        <v>3847</v>
      </c>
      <c r="E1746" s="44">
        <v>0.16070000000000001</v>
      </c>
      <c r="F1746" s="23" t="s">
        <v>3848</v>
      </c>
      <c r="G1746" s="24" t="s">
        <v>1287</v>
      </c>
      <c r="H1746" s="23">
        <v>3010</v>
      </c>
      <c r="I1746" s="25">
        <v>0.5</v>
      </c>
      <c r="J1746" s="46">
        <v>10940</v>
      </c>
      <c r="K1746" s="66">
        <f t="shared" si="138"/>
        <v>31260</v>
      </c>
      <c r="L1746" s="67">
        <v>12100</v>
      </c>
      <c r="M1746" s="67">
        <v>48.4</v>
      </c>
      <c r="N1746" s="66">
        <f t="shared" si="139"/>
        <v>48.9</v>
      </c>
    </row>
    <row r="1747" spans="1:17" x14ac:dyDescent="0.3">
      <c r="A1747" s="63">
        <v>570</v>
      </c>
      <c r="B1747" s="21" t="s">
        <v>403</v>
      </c>
      <c r="C1747" s="48">
        <v>43671</v>
      </c>
      <c r="D1747" s="22" t="s">
        <v>3849</v>
      </c>
      <c r="E1747" s="44">
        <v>0.86699999999999999</v>
      </c>
      <c r="F1747" s="23" t="s">
        <v>3851</v>
      </c>
      <c r="G1747" s="24" t="s">
        <v>2322</v>
      </c>
      <c r="H1747" s="23">
        <v>1020</v>
      </c>
      <c r="I1747" s="25">
        <v>1</v>
      </c>
      <c r="J1747" s="46">
        <v>6280</v>
      </c>
      <c r="K1747" s="66">
        <f t="shared" si="138"/>
        <v>17940</v>
      </c>
      <c r="L1747" s="67">
        <v>45000</v>
      </c>
      <c r="M1747" s="67">
        <v>180</v>
      </c>
      <c r="N1747" s="66">
        <f t="shared" si="139"/>
        <v>181</v>
      </c>
    </row>
    <row r="1748" spans="1:17" x14ac:dyDescent="0.3">
      <c r="D1748" s="22" t="s">
        <v>3850</v>
      </c>
      <c r="E1748" s="44">
        <v>0.626</v>
      </c>
      <c r="F1748" s="23" t="s">
        <v>2899</v>
      </c>
      <c r="G1748" s="24" t="s">
        <v>2899</v>
      </c>
      <c r="K1748" s="66">
        <f t="shared" si="138"/>
        <v>0</v>
      </c>
      <c r="L1748" s="67"/>
      <c r="M1748" s="67"/>
      <c r="N1748" s="66">
        <f t="shared" si="139"/>
        <v>0</v>
      </c>
    </row>
    <row r="1749" spans="1:17" x14ac:dyDescent="0.3">
      <c r="A1749" s="63" t="s">
        <v>3852</v>
      </c>
      <c r="C1749" s="48">
        <v>43672</v>
      </c>
      <c r="D1749" s="22" t="s">
        <v>3853</v>
      </c>
      <c r="E1749" s="44">
        <v>5</v>
      </c>
      <c r="F1749" s="23" t="s">
        <v>3854</v>
      </c>
      <c r="G1749" s="24" t="s">
        <v>3854</v>
      </c>
      <c r="H1749" s="23">
        <v>1210</v>
      </c>
      <c r="I1749" s="25">
        <v>0.5</v>
      </c>
      <c r="J1749" s="46">
        <v>6380</v>
      </c>
      <c r="K1749" s="66">
        <f t="shared" si="138"/>
        <v>18230</v>
      </c>
      <c r="L1749" s="67"/>
      <c r="M1749" s="67"/>
      <c r="N1749" s="66">
        <f t="shared" si="139"/>
        <v>0.5</v>
      </c>
    </row>
    <row r="1750" spans="1:17" x14ac:dyDescent="0.3">
      <c r="A1750" s="63">
        <v>571</v>
      </c>
      <c r="C1750" s="48">
        <v>43672</v>
      </c>
      <c r="D1750" s="22" t="s">
        <v>3855</v>
      </c>
      <c r="E1750" s="44">
        <v>19.649999999999999</v>
      </c>
      <c r="F1750" s="23" t="s">
        <v>3856</v>
      </c>
      <c r="G1750" s="24" t="s">
        <v>3857</v>
      </c>
      <c r="H1750" s="23">
        <v>1080</v>
      </c>
      <c r="I1750" s="25">
        <v>0.5</v>
      </c>
      <c r="J1750" s="46">
        <v>30440</v>
      </c>
      <c r="K1750" s="66">
        <f t="shared" si="138"/>
        <v>86970</v>
      </c>
      <c r="L1750" s="67">
        <v>47000</v>
      </c>
      <c r="M1750" s="67">
        <v>188</v>
      </c>
      <c r="N1750" s="66">
        <f t="shared" si="139"/>
        <v>188.5</v>
      </c>
    </row>
    <row r="1751" spans="1:17" x14ac:dyDescent="0.3">
      <c r="A1751" s="63">
        <v>575</v>
      </c>
      <c r="C1751" s="48">
        <v>43672</v>
      </c>
      <c r="D1751" s="22" t="s">
        <v>3858</v>
      </c>
      <c r="E1751" s="44">
        <v>91.242000000000004</v>
      </c>
      <c r="F1751" s="23" t="s">
        <v>3860</v>
      </c>
      <c r="G1751" s="24" t="s">
        <v>3861</v>
      </c>
      <c r="H1751" s="23">
        <v>1040</v>
      </c>
      <c r="I1751" s="25">
        <v>1</v>
      </c>
      <c r="J1751" s="46">
        <v>215410</v>
      </c>
      <c r="K1751" s="66">
        <f t="shared" si="138"/>
        <v>615460</v>
      </c>
      <c r="L1751" s="67">
        <v>400000</v>
      </c>
      <c r="M1751" s="67">
        <v>1600</v>
      </c>
      <c r="N1751" s="66">
        <f t="shared" si="139"/>
        <v>1601</v>
      </c>
      <c r="O1751" s="51" t="s">
        <v>3870</v>
      </c>
    </row>
    <row r="1752" spans="1:17" x14ac:dyDescent="0.3">
      <c r="D1752" s="22" t="s">
        <v>3859</v>
      </c>
      <c r="E1752" s="44">
        <v>12.506</v>
      </c>
      <c r="F1752" s="23" t="s">
        <v>2899</v>
      </c>
      <c r="G1752" s="24" t="s">
        <v>2899</v>
      </c>
      <c r="K1752" s="66">
        <f t="shared" si="138"/>
        <v>0</v>
      </c>
      <c r="L1752" s="67"/>
      <c r="M1752" s="67"/>
      <c r="N1752" s="66">
        <f t="shared" si="139"/>
        <v>0</v>
      </c>
    </row>
    <row r="1753" spans="1:17" x14ac:dyDescent="0.3">
      <c r="A1753" s="63" t="s">
        <v>3862</v>
      </c>
      <c r="C1753" s="48">
        <v>43672</v>
      </c>
      <c r="D1753" s="22" t="s">
        <v>3859</v>
      </c>
      <c r="E1753" s="44">
        <v>12.506</v>
      </c>
      <c r="F1753" s="23" t="s">
        <v>3863</v>
      </c>
      <c r="G1753" s="24" t="s">
        <v>3864</v>
      </c>
      <c r="H1753" s="23">
        <v>1040</v>
      </c>
      <c r="I1753" s="25">
        <v>0.5</v>
      </c>
      <c r="J1753" s="46">
        <v>20420</v>
      </c>
      <c r="K1753" s="66"/>
      <c r="L1753" s="67"/>
      <c r="M1753" s="67"/>
      <c r="N1753" s="66">
        <f t="shared" si="139"/>
        <v>0.5</v>
      </c>
    </row>
    <row r="1754" spans="1:17" x14ac:dyDescent="0.3">
      <c r="A1754" s="63">
        <v>573</v>
      </c>
      <c r="C1754" s="48">
        <v>43672</v>
      </c>
      <c r="D1754" s="22" t="s">
        <v>3865</v>
      </c>
      <c r="E1754" s="44">
        <v>5.9980000000000002</v>
      </c>
      <c r="F1754" s="23" t="s">
        <v>3866</v>
      </c>
      <c r="G1754" s="24" t="s">
        <v>3867</v>
      </c>
      <c r="H1754" s="23">
        <v>1220</v>
      </c>
      <c r="I1754" s="25">
        <v>0.5</v>
      </c>
      <c r="J1754" s="46">
        <v>10340</v>
      </c>
      <c r="K1754" s="66">
        <f t="shared" si="138"/>
        <v>29540</v>
      </c>
      <c r="L1754" s="67">
        <v>59998</v>
      </c>
      <c r="M1754" s="67">
        <v>239.99</v>
      </c>
      <c r="N1754" s="66">
        <f t="shared" si="139"/>
        <v>240.49</v>
      </c>
    </row>
    <row r="1755" spans="1:17" s="39" customFormat="1" x14ac:dyDescent="0.3">
      <c r="A1755" s="35">
        <v>572</v>
      </c>
      <c r="B1755" s="36"/>
      <c r="C1755" s="37">
        <v>43672</v>
      </c>
      <c r="D1755" s="38" t="s">
        <v>3868</v>
      </c>
      <c r="E1755" s="35">
        <v>5.423</v>
      </c>
      <c r="F1755" s="39" t="s">
        <v>3866</v>
      </c>
      <c r="G1755" s="40" t="s">
        <v>3869</v>
      </c>
      <c r="H1755" s="39">
        <v>1220</v>
      </c>
      <c r="I1755" s="41">
        <v>0.5</v>
      </c>
      <c r="J1755" s="41">
        <v>10740</v>
      </c>
      <c r="K1755" s="41">
        <f t="shared" si="138"/>
        <v>30690</v>
      </c>
      <c r="L1755" s="42">
        <v>54230</v>
      </c>
      <c r="M1755" s="42">
        <v>216.92</v>
      </c>
      <c r="N1755" s="41">
        <f t="shared" si="139"/>
        <v>217.42</v>
      </c>
      <c r="O1755" s="53"/>
      <c r="P1755" s="37"/>
      <c r="Q1755" s="36"/>
    </row>
    <row r="1756" spans="1:17" x14ac:dyDescent="0.3">
      <c r="K1756" s="66"/>
      <c r="L1756" s="67"/>
      <c r="M1756" s="67"/>
      <c r="N1756" s="66">
        <f>SUM(N1735:N1755)</f>
        <v>5597.85</v>
      </c>
      <c r="O1756" s="51">
        <v>72597</v>
      </c>
      <c r="P1756" s="68">
        <v>43672</v>
      </c>
    </row>
    <row r="1757" spans="1:17" x14ac:dyDescent="0.3">
      <c r="K1757" s="66"/>
      <c r="L1757" s="67"/>
      <c r="M1757" s="67"/>
      <c r="N1757" s="66"/>
    </row>
    <row r="1758" spans="1:17" s="64" customFormat="1" x14ac:dyDescent="0.3">
      <c r="A1758" s="63">
        <v>574</v>
      </c>
      <c r="B1758" s="21"/>
      <c r="C1758" s="68">
        <v>43672</v>
      </c>
      <c r="D1758" s="62" t="s">
        <v>3879</v>
      </c>
      <c r="E1758" s="63">
        <v>1.9810000000000001</v>
      </c>
      <c r="F1758" s="64" t="s">
        <v>3871</v>
      </c>
      <c r="G1758" s="65" t="s">
        <v>3872</v>
      </c>
      <c r="H1758" s="64">
        <v>1050</v>
      </c>
      <c r="I1758" s="66">
        <v>0.5</v>
      </c>
      <c r="J1758" s="66">
        <v>3660</v>
      </c>
      <c r="K1758" s="66">
        <f t="shared" ref="K1758:K1759" si="140">ROUND(J1758/0.35,-1)</f>
        <v>10460</v>
      </c>
      <c r="L1758" s="67">
        <v>23772</v>
      </c>
      <c r="M1758" s="67">
        <v>95.2</v>
      </c>
      <c r="N1758" s="66">
        <f t="shared" ref="N1758:N1759" si="141">I1758+M1758</f>
        <v>95.7</v>
      </c>
      <c r="O1758" s="87"/>
      <c r="P1758" s="68"/>
      <c r="Q1758" s="21"/>
    </row>
    <row r="1759" spans="1:17" s="64" customFormat="1" x14ac:dyDescent="0.3">
      <c r="A1759" s="63" t="s">
        <v>3840</v>
      </c>
      <c r="B1759" s="21"/>
      <c r="C1759" s="68">
        <v>43671</v>
      </c>
      <c r="D1759" s="62" t="s">
        <v>3841</v>
      </c>
      <c r="E1759" s="63" t="s">
        <v>3842</v>
      </c>
      <c r="F1759" s="64" t="s">
        <v>3843</v>
      </c>
      <c r="G1759" s="65" t="s">
        <v>3843</v>
      </c>
      <c r="H1759" s="64">
        <v>3010</v>
      </c>
      <c r="I1759" s="66">
        <v>0.5</v>
      </c>
      <c r="J1759" s="66">
        <v>16040</v>
      </c>
      <c r="K1759" s="66">
        <f t="shared" si="140"/>
        <v>45830</v>
      </c>
      <c r="L1759" s="67"/>
      <c r="M1759" s="67"/>
      <c r="N1759" s="66">
        <f t="shared" si="141"/>
        <v>0.5</v>
      </c>
      <c r="O1759" s="88" t="s">
        <v>3886</v>
      </c>
      <c r="P1759" s="68"/>
      <c r="Q1759" s="21"/>
    </row>
    <row r="1760" spans="1:17" x14ac:dyDescent="0.3">
      <c r="A1760" s="63">
        <v>576</v>
      </c>
      <c r="C1760" s="48">
        <v>43672</v>
      </c>
      <c r="D1760" s="22" t="s">
        <v>3873</v>
      </c>
      <c r="E1760" s="44">
        <v>7.2409999999999997</v>
      </c>
      <c r="F1760" s="23" t="s">
        <v>3875</v>
      </c>
      <c r="G1760" s="24" t="s">
        <v>3876</v>
      </c>
      <c r="H1760" s="23">
        <v>1050</v>
      </c>
      <c r="I1760" s="25">
        <v>1</v>
      </c>
      <c r="J1760" s="46">
        <v>63580</v>
      </c>
      <c r="K1760" s="66">
        <f t="shared" si="138"/>
        <v>181660</v>
      </c>
      <c r="L1760" s="67">
        <v>330000</v>
      </c>
      <c r="M1760" s="67">
        <v>1320</v>
      </c>
      <c r="N1760" s="66">
        <f t="shared" si="139"/>
        <v>1321</v>
      </c>
    </row>
    <row r="1761" spans="1:16" x14ac:dyDescent="0.3">
      <c r="D1761" s="22" t="s">
        <v>3874</v>
      </c>
      <c r="E1761" s="44">
        <v>2.2829999999999999</v>
      </c>
      <c r="F1761" s="23" t="s">
        <v>77</v>
      </c>
      <c r="G1761" s="24" t="s">
        <v>77</v>
      </c>
      <c r="K1761" s="66">
        <f t="shared" si="138"/>
        <v>0</v>
      </c>
      <c r="L1761" s="67"/>
      <c r="M1761" s="67"/>
      <c r="N1761" s="66">
        <f t="shared" si="139"/>
        <v>0</v>
      </c>
    </row>
    <row r="1762" spans="1:16" x14ac:dyDescent="0.3">
      <c r="A1762" s="63">
        <v>577</v>
      </c>
      <c r="C1762" s="48">
        <v>43672</v>
      </c>
      <c r="D1762" s="22" t="s">
        <v>3877</v>
      </c>
      <c r="E1762" s="44">
        <v>3.048</v>
      </c>
      <c r="F1762" s="23" t="s">
        <v>3878</v>
      </c>
      <c r="G1762" s="24" t="s">
        <v>3876</v>
      </c>
      <c r="H1762" s="23">
        <v>1050</v>
      </c>
      <c r="I1762" s="25">
        <v>0.5</v>
      </c>
      <c r="J1762" s="46">
        <v>65590</v>
      </c>
      <c r="K1762" s="66">
        <f t="shared" si="138"/>
        <v>187400</v>
      </c>
      <c r="L1762" s="67">
        <v>300000</v>
      </c>
      <c r="M1762" s="67">
        <v>1200</v>
      </c>
      <c r="N1762" s="66">
        <f t="shared" si="139"/>
        <v>1200.5</v>
      </c>
      <c r="P1762" s="63">
        <f>SUM(N1760:N1762)</f>
        <v>2521.5</v>
      </c>
    </row>
    <row r="1763" spans="1:16" x14ac:dyDescent="0.3">
      <c r="A1763" s="63">
        <v>578</v>
      </c>
      <c r="C1763" s="48">
        <v>43672</v>
      </c>
      <c r="D1763" s="22" t="s">
        <v>3880</v>
      </c>
      <c r="E1763" s="44">
        <v>0.13769999999999999</v>
      </c>
      <c r="F1763" s="23" t="s">
        <v>3881</v>
      </c>
      <c r="G1763" s="24" t="s">
        <v>3882</v>
      </c>
      <c r="H1763" s="23">
        <v>3010</v>
      </c>
      <c r="I1763" s="25">
        <v>0.5</v>
      </c>
      <c r="J1763" s="46">
        <v>36610</v>
      </c>
      <c r="K1763" s="66">
        <f t="shared" si="138"/>
        <v>104600</v>
      </c>
      <c r="L1763" s="67">
        <v>80000</v>
      </c>
      <c r="M1763" s="67">
        <v>320</v>
      </c>
      <c r="N1763" s="66">
        <f t="shared" si="139"/>
        <v>320.5</v>
      </c>
    </row>
    <row r="1764" spans="1:16" x14ac:dyDescent="0.3">
      <c r="A1764" s="63">
        <v>579</v>
      </c>
      <c r="C1764" s="48">
        <v>43675</v>
      </c>
      <c r="D1764" s="22" t="s">
        <v>3883</v>
      </c>
      <c r="E1764" s="44">
        <v>10.8226</v>
      </c>
      <c r="F1764" s="23" t="s">
        <v>3884</v>
      </c>
      <c r="G1764" s="24" t="s">
        <v>3885</v>
      </c>
      <c r="H1764" s="23">
        <v>1100</v>
      </c>
      <c r="I1764" s="25">
        <v>0.5</v>
      </c>
      <c r="J1764" s="46">
        <v>19040</v>
      </c>
      <c r="K1764" s="66">
        <f t="shared" si="138"/>
        <v>54400</v>
      </c>
      <c r="L1764" s="67">
        <v>10500</v>
      </c>
      <c r="M1764" s="67">
        <v>42</v>
      </c>
      <c r="N1764" s="66">
        <f t="shared" si="139"/>
        <v>42.5</v>
      </c>
    </row>
    <row r="1765" spans="1:16" x14ac:dyDescent="0.3">
      <c r="A1765" s="63">
        <v>580</v>
      </c>
      <c r="C1765" s="48">
        <v>43675</v>
      </c>
      <c r="D1765" s="22" t="s">
        <v>3887</v>
      </c>
      <c r="E1765" s="44">
        <v>0.22500000000000001</v>
      </c>
      <c r="F1765" s="23" t="s">
        <v>3888</v>
      </c>
      <c r="G1765" s="24" t="s">
        <v>3889</v>
      </c>
      <c r="H1765" s="23">
        <v>2030</v>
      </c>
      <c r="I1765" s="25">
        <v>0.5</v>
      </c>
      <c r="J1765" s="46">
        <v>7830</v>
      </c>
      <c r="K1765" s="66">
        <f t="shared" si="138"/>
        <v>22370</v>
      </c>
      <c r="L1765" s="67">
        <v>10000</v>
      </c>
      <c r="M1765" s="67">
        <v>40</v>
      </c>
      <c r="N1765" s="66">
        <f t="shared" si="139"/>
        <v>40.5</v>
      </c>
      <c r="O1765" s="51" t="s">
        <v>3890</v>
      </c>
    </row>
    <row r="1766" spans="1:16" x14ac:dyDescent="0.3">
      <c r="A1766" s="63">
        <v>581</v>
      </c>
      <c r="C1766" s="48">
        <v>43675</v>
      </c>
      <c r="D1766" s="22" t="s">
        <v>3892</v>
      </c>
      <c r="E1766" s="44">
        <v>0.82640000000000002</v>
      </c>
      <c r="F1766" s="23" t="s">
        <v>3888</v>
      </c>
      <c r="G1766" s="24" t="s">
        <v>3889</v>
      </c>
      <c r="H1766" s="23">
        <v>2030</v>
      </c>
      <c r="I1766" s="25">
        <v>0.5</v>
      </c>
      <c r="J1766" s="46">
        <v>16310</v>
      </c>
      <c r="K1766" s="66">
        <f t="shared" si="138"/>
        <v>46600</v>
      </c>
      <c r="L1766" s="67">
        <v>48000</v>
      </c>
      <c r="M1766" s="67">
        <v>192</v>
      </c>
      <c r="N1766" s="66">
        <f t="shared" si="139"/>
        <v>192.5</v>
      </c>
      <c r="O1766" s="51" t="s">
        <v>3891</v>
      </c>
      <c r="P1766" s="63">
        <f>SUM(N1765:N1766)</f>
        <v>233</v>
      </c>
    </row>
    <row r="1767" spans="1:16" x14ac:dyDescent="0.3">
      <c r="A1767" s="63">
        <v>583</v>
      </c>
      <c r="C1767" s="48">
        <v>43675</v>
      </c>
      <c r="D1767" s="22" t="s">
        <v>3893</v>
      </c>
      <c r="E1767" s="44">
        <v>15.071</v>
      </c>
      <c r="F1767" s="23" t="s">
        <v>3894</v>
      </c>
      <c r="G1767" s="24" t="s">
        <v>3895</v>
      </c>
      <c r="H1767" s="23">
        <v>1050</v>
      </c>
      <c r="I1767" s="25">
        <v>0.5</v>
      </c>
      <c r="J1767" s="46">
        <v>76870</v>
      </c>
      <c r="K1767" s="66">
        <f t="shared" si="138"/>
        <v>219630</v>
      </c>
      <c r="L1767" s="67">
        <v>66000</v>
      </c>
      <c r="M1767" s="67">
        <v>264</v>
      </c>
      <c r="N1767" s="66">
        <f t="shared" si="139"/>
        <v>264.5</v>
      </c>
    </row>
    <row r="1768" spans="1:16" x14ac:dyDescent="0.3">
      <c r="A1768" s="63" t="s">
        <v>3896</v>
      </c>
      <c r="C1768" s="48">
        <v>43675</v>
      </c>
      <c r="D1768" s="22" t="s">
        <v>3897</v>
      </c>
      <c r="E1768" s="44" t="s">
        <v>3898</v>
      </c>
      <c r="F1768" s="23" t="s">
        <v>3899</v>
      </c>
      <c r="G1768" s="24" t="s">
        <v>3900</v>
      </c>
      <c r="H1768" s="23">
        <v>3010</v>
      </c>
      <c r="I1768" s="25">
        <v>0.5</v>
      </c>
      <c r="J1768" s="46">
        <v>40110</v>
      </c>
      <c r="K1768" s="66">
        <f t="shared" si="138"/>
        <v>114600</v>
      </c>
      <c r="L1768" s="67"/>
      <c r="M1768" s="67"/>
      <c r="N1768" s="66">
        <f t="shared" si="139"/>
        <v>0.5</v>
      </c>
    </row>
    <row r="1769" spans="1:16" x14ac:dyDescent="0.3">
      <c r="A1769" s="63">
        <v>584</v>
      </c>
      <c r="C1769" s="48">
        <v>43675</v>
      </c>
      <c r="D1769" s="22" t="s">
        <v>2427</v>
      </c>
      <c r="E1769" s="44" t="s">
        <v>3901</v>
      </c>
      <c r="F1769" s="23" t="s">
        <v>3902</v>
      </c>
      <c r="G1769" s="24" t="s">
        <v>3903</v>
      </c>
      <c r="H1769" s="23">
        <v>3010</v>
      </c>
      <c r="I1769" s="25">
        <v>0.5</v>
      </c>
      <c r="J1769" s="46">
        <v>16850</v>
      </c>
      <c r="K1769" s="66">
        <f t="shared" si="138"/>
        <v>48140</v>
      </c>
      <c r="L1769" s="67">
        <v>46000</v>
      </c>
      <c r="M1769" s="67">
        <v>184</v>
      </c>
      <c r="N1769" s="66">
        <f t="shared" si="139"/>
        <v>184.5</v>
      </c>
    </row>
    <row r="1770" spans="1:16" x14ac:dyDescent="0.3">
      <c r="A1770" s="63" t="s">
        <v>3904</v>
      </c>
      <c r="C1770" s="48">
        <v>43675</v>
      </c>
      <c r="D1770" s="22" t="s">
        <v>3905</v>
      </c>
      <c r="E1770" s="44" t="s">
        <v>3906</v>
      </c>
      <c r="F1770" s="23" t="s">
        <v>3907</v>
      </c>
      <c r="G1770" s="24" t="s">
        <v>3908</v>
      </c>
      <c r="H1770" s="23">
        <v>1090</v>
      </c>
      <c r="I1770" s="25">
        <v>0.5</v>
      </c>
      <c r="J1770" s="46">
        <v>55270</v>
      </c>
      <c r="K1770" s="66">
        <f t="shared" si="138"/>
        <v>157910</v>
      </c>
      <c r="L1770" s="67"/>
      <c r="M1770" s="67"/>
      <c r="N1770" s="66">
        <f t="shared" si="139"/>
        <v>0.5</v>
      </c>
    </row>
    <row r="1771" spans="1:16" x14ac:dyDescent="0.3">
      <c r="A1771" s="63" t="s">
        <v>3909</v>
      </c>
      <c r="C1771" s="48">
        <v>43675</v>
      </c>
      <c r="D1771" s="22" t="s">
        <v>3910</v>
      </c>
      <c r="E1771" s="44">
        <v>2</v>
      </c>
      <c r="F1771" s="23" t="s">
        <v>3911</v>
      </c>
      <c r="G1771" s="24" t="s">
        <v>3911</v>
      </c>
      <c r="H1771" s="23">
        <v>1140</v>
      </c>
      <c r="I1771" s="25">
        <v>0.5</v>
      </c>
      <c r="J1771" s="46">
        <v>45860</v>
      </c>
      <c r="K1771" s="66">
        <f t="shared" si="138"/>
        <v>131030</v>
      </c>
      <c r="L1771" s="67"/>
      <c r="M1771" s="67"/>
      <c r="N1771" s="66">
        <f t="shared" si="139"/>
        <v>0.5</v>
      </c>
    </row>
    <row r="1772" spans="1:16" x14ac:dyDescent="0.3">
      <c r="A1772" s="63" t="s">
        <v>3912</v>
      </c>
      <c r="C1772" s="48">
        <v>43675</v>
      </c>
      <c r="D1772" s="22" t="s">
        <v>3913</v>
      </c>
      <c r="E1772" s="44">
        <v>157.30199999999999</v>
      </c>
      <c r="F1772" s="23" t="s">
        <v>3914</v>
      </c>
      <c r="G1772" s="24" t="s">
        <v>3915</v>
      </c>
      <c r="H1772" s="23">
        <v>1010</v>
      </c>
      <c r="I1772" s="25">
        <v>0.5</v>
      </c>
      <c r="J1772" s="46">
        <v>299560</v>
      </c>
      <c r="K1772" s="66">
        <f t="shared" si="138"/>
        <v>855890</v>
      </c>
      <c r="L1772" s="67"/>
      <c r="M1772" s="67"/>
      <c r="N1772" s="66">
        <f t="shared" si="139"/>
        <v>0.5</v>
      </c>
    </row>
    <row r="1773" spans="1:16" x14ac:dyDescent="0.3">
      <c r="A1773" s="63" t="s">
        <v>3916</v>
      </c>
      <c r="C1773" s="48">
        <v>43675</v>
      </c>
      <c r="D1773" s="22" t="s">
        <v>3170</v>
      </c>
      <c r="E1773" s="44" t="s">
        <v>3917</v>
      </c>
      <c r="F1773" s="23" t="s">
        <v>3919</v>
      </c>
      <c r="G1773" s="24" t="s">
        <v>3920</v>
      </c>
      <c r="H1773" s="23">
        <v>1190</v>
      </c>
      <c r="I1773" s="25">
        <v>1</v>
      </c>
      <c r="J1773" s="46">
        <v>29690</v>
      </c>
      <c r="K1773" s="66">
        <f t="shared" si="138"/>
        <v>84830</v>
      </c>
      <c r="L1773" s="67"/>
      <c r="M1773" s="67"/>
      <c r="N1773" s="66">
        <f t="shared" si="139"/>
        <v>1</v>
      </c>
    </row>
    <row r="1774" spans="1:16" x14ac:dyDescent="0.3">
      <c r="D1774" s="22" t="s">
        <v>3181</v>
      </c>
      <c r="E1774" s="44" t="s">
        <v>3918</v>
      </c>
      <c r="F1774" s="23" t="s">
        <v>77</v>
      </c>
      <c r="G1774" s="24" t="s">
        <v>77</v>
      </c>
      <c r="K1774" s="66">
        <f t="shared" si="138"/>
        <v>0</v>
      </c>
      <c r="L1774" s="67"/>
      <c r="M1774" s="67"/>
      <c r="N1774" s="66">
        <f t="shared" si="139"/>
        <v>0</v>
      </c>
    </row>
    <row r="1775" spans="1:16" x14ac:dyDescent="0.3">
      <c r="A1775" s="63" t="s">
        <v>3921</v>
      </c>
      <c r="C1775" s="48">
        <v>43675</v>
      </c>
      <c r="D1775" s="22" t="s">
        <v>3922</v>
      </c>
      <c r="E1775" s="44" t="s">
        <v>3924</v>
      </c>
      <c r="F1775" s="23" t="s">
        <v>3926</v>
      </c>
      <c r="G1775" s="24" t="s">
        <v>3927</v>
      </c>
      <c r="H1775" s="23">
        <v>2050</v>
      </c>
      <c r="I1775" s="25">
        <v>1</v>
      </c>
      <c r="J1775" s="46">
        <v>32950</v>
      </c>
      <c r="K1775" s="66">
        <f t="shared" ref="K1775:K1828" si="142">ROUND(J1775/0.35,-1)</f>
        <v>94140</v>
      </c>
      <c r="L1775" s="67"/>
      <c r="M1775" s="67"/>
      <c r="N1775" s="66">
        <f t="shared" ref="N1775:N1828" si="143">I1775+M1775</f>
        <v>1</v>
      </c>
    </row>
    <row r="1776" spans="1:16" x14ac:dyDescent="0.3">
      <c r="D1776" s="22" t="s">
        <v>3923</v>
      </c>
      <c r="E1776" s="44" t="s">
        <v>3925</v>
      </c>
      <c r="F1776" s="23" t="s">
        <v>2899</v>
      </c>
      <c r="G1776" s="24" t="s">
        <v>2899</v>
      </c>
      <c r="K1776" s="66">
        <f t="shared" si="142"/>
        <v>0</v>
      </c>
      <c r="L1776" s="67"/>
      <c r="M1776" s="67"/>
      <c r="N1776" s="66">
        <f t="shared" si="143"/>
        <v>0</v>
      </c>
    </row>
    <row r="1777" spans="1:19" x14ac:dyDescent="0.3">
      <c r="A1777" s="63">
        <v>587</v>
      </c>
      <c r="C1777" s="48">
        <v>43676</v>
      </c>
      <c r="D1777" s="22" t="s">
        <v>3928</v>
      </c>
      <c r="E1777" s="44" t="s">
        <v>3929</v>
      </c>
      <c r="F1777" s="23" t="s">
        <v>3930</v>
      </c>
      <c r="G1777" s="24" t="s">
        <v>3931</v>
      </c>
      <c r="H1777" s="23">
        <v>3010</v>
      </c>
      <c r="I1777" s="25">
        <v>0.5</v>
      </c>
      <c r="J1777" s="46">
        <v>25270</v>
      </c>
      <c r="K1777" s="66">
        <f t="shared" si="142"/>
        <v>72200</v>
      </c>
      <c r="L1777" s="67">
        <v>102500</v>
      </c>
      <c r="M1777" s="67">
        <v>410</v>
      </c>
      <c r="N1777" s="66">
        <f t="shared" si="143"/>
        <v>410.5</v>
      </c>
    </row>
    <row r="1778" spans="1:19" x14ac:dyDescent="0.3">
      <c r="A1778" s="63">
        <v>588</v>
      </c>
      <c r="C1778" s="48">
        <v>43676</v>
      </c>
      <c r="D1778" s="22" t="s">
        <v>3512</v>
      </c>
      <c r="E1778" s="44" t="s">
        <v>3932</v>
      </c>
      <c r="F1778" s="23" t="s">
        <v>3933</v>
      </c>
      <c r="G1778" s="24" t="s">
        <v>3934</v>
      </c>
      <c r="H1778" s="23">
        <v>3010</v>
      </c>
      <c r="I1778" s="25">
        <v>0.5</v>
      </c>
      <c r="J1778" s="46">
        <v>23910</v>
      </c>
      <c r="K1778" s="66">
        <f t="shared" si="142"/>
        <v>68310</v>
      </c>
      <c r="L1778" s="67">
        <v>82000</v>
      </c>
      <c r="M1778" s="67">
        <v>328</v>
      </c>
      <c r="N1778" s="66">
        <f t="shared" si="143"/>
        <v>328.5</v>
      </c>
    </row>
    <row r="1779" spans="1:19" s="39" customFormat="1" x14ac:dyDescent="0.3">
      <c r="A1779" s="35">
        <v>589</v>
      </c>
      <c r="B1779" s="36"/>
      <c r="C1779" s="37">
        <v>43676</v>
      </c>
      <c r="D1779" s="38" t="s">
        <v>3935</v>
      </c>
      <c r="E1779" s="35" t="s">
        <v>3936</v>
      </c>
      <c r="F1779" s="39" t="s">
        <v>3937</v>
      </c>
      <c r="G1779" s="40" t="s">
        <v>3930</v>
      </c>
      <c r="H1779" s="39">
        <v>3010</v>
      </c>
      <c r="I1779" s="41">
        <v>0.5</v>
      </c>
      <c r="J1779" s="41">
        <v>23200</v>
      </c>
      <c r="K1779" s="41">
        <f t="shared" si="142"/>
        <v>66290</v>
      </c>
      <c r="L1779" s="42">
        <v>86000</v>
      </c>
      <c r="M1779" s="42">
        <v>344</v>
      </c>
      <c r="N1779" s="41">
        <f t="shared" si="143"/>
        <v>344.5</v>
      </c>
      <c r="O1779" s="53"/>
      <c r="P1779" s="37"/>
      <c r="Q1779" s="36"/>
    </row>
    <row r="1780" spans="1:19" x14ac:dyDescent="0.3">
      <c r="K1780" s="66"/>
      <c r="L1780" s="67"/>
      <c r="M1780" s="67"/>
      <c r="N1780" s="66">
        <f>SUM(N1758:N1779)</f>
        <v>4750.2</v>
      </c>
      <c r="O1780" s="51">
        <v>72625</v>
      </c>
      <c r="P1780" s="68">
        <v>43676</v>
      </c>
    </row>
    <row r="1781" spans="1:19" x14ac:dyDescent="0.3">
      <c r="K1781" s="66"/>
      <c r="L1781" s="67"/>
      <c r="M1781" s="67"/>
      <c r="N1781" s="66"/>
    </row>
    <row r="1782" spans="1:19" s="64" customFormat="1" x14ac:dyDescent="0.3">
      <c r="A1782" s="63">
        <v>582</v>
      </c>
      <c r="B1782" s="21"/>
      <c r="C1782" s="68">
        <v>43675</v>
      </c>
      <c r="D1782" s="62" t="s">
        <v>3968</v>
      </c>
      <c r="E1782" s="63">
        <v>0.2</v>
      </c>
      <c r="F1782" s="64" t="s">
        <v>3969</v>
      </c>
      <c r="G1782" s="65" t="s">
        <v>3970</v>
      </c>
      <c r="H1782" s="64">
        <v>2040</v>
      </c>
      <c r="I1782" s="66">
        <v>0.5</v>
      </c>
      <c r="J1782" s="66">
        <v>24190</v>
      </c>
      <c r="K1782" s="66">
        <f t="shared" ref="K1782:K1787" si="144">ROUND(J1782/0.35,-1)</f>
        <v>69110</v>
      </c>
      <c r="L1782" s="67">
        <v>42000</v>
      </c>
      <c r="M1782" s="67">
        <v>168</v>
      </c>
      <c r="N1782" s="66">
        <f t="shared" ref="N1782:N1787" si="145">I1782+M1782</f>
        <v>168.5</v>
      </c>
      <c r="O1782" s="89"/>
      <c r="P1782" s="68"/>
      <c r="Q1782" s="21"/>
    </row>
    <row r="1783" spans="1:19" s="64" customFormat="1" x14ac:dyDescent="0.3">
      <c r="A1783" s="63">
        <v>586</v>
      </c>
      <c r="B1783" s="21"/>
      <c r="C1783" s="68">
        <v>43675</v>
      </c>
      <c r="D1783" s="62" t="s">
        <v>1888</v>
      </c>
      <c r="E1783" s="63">
        <v>0.33429999999999999</v>
      </c>
      <c r="F1783" s="64" t="s">
        <v>1891</v>
      </c>
      <c r="G1783" s="65" t="s">
        <v>5799</v>
      </c>
      <c r="H1783" s="64">
        <v>3010</v>
      </c>
      <c r="I1783" s="66">
        <v>0.5</v>
      </c>
      <c r="J1783" s="66">
        <v>4800</v>
      </c>
      <c r="K1783" s="66">
        <f t="shared" si="144"/>
        <v>13710</v>
      </c>
      <c r="L1783" s="67">
        <v>7000</v>
      </c>
      <c r="M1783" s="67">
        <v>28</v>
      </c>
      <c r="N1783" s="66">
        <f t="shared" si="145"/>
        <v>28.5</v>
      </c>
      <c r="O1783" s="89"/>
      <c r="P1783" s="68"/>
      <c r="Q1783" s="21"/>
    </row>
    <row r="1784" spans="1:19" s="64" customFormat="1" x14ac:dyDescent="0.3">
      <c r="A1784" s="63" t="s">
        <v>3786</v>
      </c>
      <c r="B1784" s="21"/>
      <c r="C1784" s="68">
        <v>43668</v>
      </c>
      <c r="D1784" s="62" t="s">
        <v>3744</v>
      </c>
      <c r="E1784" s="63">
        <v>7.2149999999999999</v>
      </c>
      <c r="F1784" s="64" t="s">
        <v>3745</v>
      </c>
      <c r="G1784" s="64" t="s">
        <v>3746</v>
      </c>
      <c r="H1784" s="64">
        <v>1060</v>
      </c>
      <c r="I1784" s="66">
        <v>0.5</v>
      </c>
      <c r="J1784" s="66">
        <v>52020</v>
      </c>
      <c r="K1784" s="66">
        <f t="shared" si="144"/>
        <v>148630</v>
      </c>
      <c r="L1784" s="67"/>
      <c r="M1784" s="67"/>
      <c r="N1784" s="66">
        <f t="shared" si="145"/>
        <v>0.5</v>
      </c>
      <c r="O1784" s="90"/>
      <c r="P1784" s="68"/>
      <c r="Q1784" s="21"/>
    </row>
    <row r="1785" spans="1:19" x14ac:dyDescent="0.3">
      <c r="A1785" s="63" t="s">
        <v>3817</v>
      </c>
      <c r="C1785" s="68">
        <v>43670</v>
      </c>
      <c r="D1785" s="62" t="s">
        <v>3818</v>
      </c>
      <c r="E1785" s="63">
        <v>0.26</v>
      </c>
      <c r="F1785" s="64" t="s">
        <v>3819</v>
      </c>
      <c r="G1785" s="65" t="s">
        <v>3820</v>
      </c>
      <c r="H1785" s="64">
        <v>1040</v>
      </c>
      <c r="I1785" s="66">
        <v>0.5</v>
      </c>
      <c r="J1785" s="66">
        <v>1860</v>
      </c>
      <c r="K1785" s="66">
        <f t="shared" si="144"/>
        <v>5310</v>
      </c>
      <c r="L1785" s="67"/>
      <c r="M1785" s="67"/>
      <c r="N1785" s="66">
        <f t="shared" si="145"/>
        <v>0.5</v>
      </c>
      <c r="O1785" s="92"/>
      <c r="Q1785" s="115"/>
      <c r="R1785" s="93"/>
      <c r="S1785" s="91"/>
    </row>
    <row r="1786" spans="1:19" s="64" customFormat="1" x14ac:dyDescent="0.3">
      <c r="A1786" s="63" t="s">
        <v>3938</v>
      </c>
      <c r="B1786" s="21"/>
      <c r="C1786" s="68">
        <v>43675</v>
      </c>
      <c r="D1786" s="62" t="s">
        <v>3971</v>
      </c>
      <c r="E1786" s="63">
        <v>19.311</v>
      </c>
      <c r="F1786" s="64" t="s">
        <v>3972</v>
      </c>
      <c r="G1786" s="65" t="s">
        <v>3973</v>
      </c>
      <c r="H1786" s="64">
        <v>1030</v>
      </c>
      <c r="I1786" s="66">
        <v>0.5</v>
      </c>
      <c r="J1786" s="66">
        <v>42810</v>
      </c>
      <c r="K1786" s="66">
        <f t="shared" si="144"/>
        <v>122310</v>
      </c>
      <c r="L1786" s="67"/>
      <c r="M1786" s="67"/>
      <c r="N1786" s="66">
        <f t="shared" si="145"/>
        <v>0.5</v>
      </c>
      <c r="O1786" s="89"/>
      <c r="P1786" s="68"/>
      <c r="Q1786" s="21"/>
    </row>
    <row r="1787" spans="1:19" s="64" customFormat="1" x14ac:dyDescent="0.3">
      <c r="A1787" s="63" t="s">
        <v>3939</v>
      </c>
      <c r="B1787" s="21"/>
      <c r="C1787" s="68">
        <v>43675</v>
      </c>
      <c r="D1787" s="62" t="s">
        <v>3974</v>
      </c>
      <c r="E1787" s="63" t="s">
        <v>3975</v>
      </c>
      <c r="F1787" s="64" t="s">
        <v>3976</v>
      </c>
      <c r="G1787" s="65" t="s">
        <v>3977</v>
      </c>
      <c r="H1787" s="64">
        <v>2020</v>
      </c>
      <c r="I1787" s="66">
        <v>0.5</v>
      </c>
      <c r="J1787" s="66">
        <v>10860</v>
      </c>
      <c r="K1787" s="66">
        <f t="shared" si="144"/>
        <v>31030</v>
      </c>
      <c r="L1787" s="67"/>
      <c r="M1787" s="67"/>
      <c r="N1787" s="66">
        <f t="shared" si="145"/>
        <v>0.5</v>
      </c>
      <c r="O1787" s="89"/>
      <c r="P1787" s="68"/>
      <c r="Q1787" s="21"/>
    </row>
    <row r="1788" spans="1:19" x14ac:dyDescent="0.3">
      <c r="A1788" s="63">
        <v>590</v>
      </c>
      <c r="C1788" s="48">
        <v>43676</v>
      </c>
      <c r="D1788" s="22" t="s">
        <v>3940</v>
      </c>
      <c r="E1788" s="44">
        <v>2.7</v>
      </c>
      <c r="F1788" s="23" t="s">
        <v>3942</v>
      </c>
      <c r="G1788" s="24" t="s">
        <v>3943</v>
      </c>
      <c r="H1788" s="23">
        <v>1090</v>
      </c>
      <c r="I1788" s="25">
        <v>1</v>
      </c>
      <c r="J1788" s="46">
        <v>48530</v>
      </c>
      <c r="K1788" s="66">
        <f t="shared" si="142"/>
        <v>138660</v>
      </c>
      <c r="L1788" s="67">
        <v>162000</v>
      </c>
      <c r="M1788" s="67">
        <v>648</v>
      </c>
      <c r="N1788" s="66">
        <f t="shared" si="143"/>
        <v>649</v>
      </c>
    </row>
    <row r="1789" spans="1:19" x14ac:dyDescent="0.3">
      <c r="D1789" s="22" t="s">
        <v>3941</v>
      </c>
      <c r="E1789" s="44">
        <v>0.41</v>
      </c>
      <c r="F1789" s="23" t="s">
        <v>77</v>
      </c>
      <c r="G1789" s="24" t="s">
        <v>1195</v>
      </c>
      <c r="H1789" s="23">
        <v>1030</v>
      </c>
      <c r="K1789" s="66">
        <f t="shared" si="142"/>
        <v>0</v>
      </c>
      <c r="L1789" s="67"/>
      <c r="M1789" s="67"/>
      <c r="N1789" s="66">
        <f t="shared" si="143"/>
        <v>0</v>
      </c>
    </row>
    <row r="1790" spans="1:19" x14ac:dyDescent="0.3">
      <c r="A1790" s="63" t="s">
        <v>3944</v>
      </c>
      <c r="C1790" s="48">
        <v>43676</v>
      </c>
      <c r="D1790" s="22" t="s">
        <v>3945</v>
      </c>
      <c r="E1790" s="44">
        <v>1.014</v>
      </c>
      <c r="F1790" s="23" t="s">
        <v>3946</v>
      </c>
      <c r="G1790" s="24" t="s">
        <v>3946</v>
      </c>
      <c r="H1790" s="23">
        <v>1100</v>
      </c>
      <c r="I1790" s="25">
        <v>0.5</v>
      </c>
      <c r="J1790" s="46">
        <v>51800</v>
      </c>
      <c r="K1790" s="66">
        <f t="shared" si="142"/>
        <v>148000</v>
      </c>
      <c r="L1790" s="67"/>
      <c r="M1790" s="67"/>
      <c r="N1790" s="66">
        <f t="shared" si="143"/>
        <v>0.5</v>
      </c>
    </row>
    <row r="1791" spans="1:19" x14ac:dyDescent="0.3">
      <c r="A1791" s="63">
        <v>591</v>
      </c>
      <c r="C1791" s="48">
        <v>43676</v>
      </c>
      <c r="D1791" s="22" t="s">
        <v>3841</v>
      </c>
      <c r="E1791" s="44" t="s">
        <v>3947</v>
      </c>
      <c r="F1791" s="23" t="s">
        <v>3948</v>
      </c>
      <c r="G1791" s="24" t="s">
        <v>3949</v>
      </c>
      <c r="H1791" s="23">
        <v>3010</v>
      </c>
      <c r="I1791" s="25">
        <v>0.5</v>
      </c>
      <c r="J1791" s="46">
        <v>16040</v>
      </c>
      <c r="K1791" s="66">
        <f t="shared" si="142"/>
        <v>45830</v>
      </c>
      <c r="L1791" s="67">
        <v>22500</v>
      </c>
      <c r="M1791" s="67">
        <v>90</v>
      </c>
      <c r="N1791" s="66">
        <f t="shared" si="143"/>
        <v>90.5</v>
      </c>
      <c r="O1791" s="51" t="s">
        <v>3950</v>
      </c>
    </row>
    <row r="1792" spans="1:19" x14ac:dyDescent="0.3">
      <c r="A1792" s="63">
        <v>592</v>
      </c>
      <c r="C1792" s="48">
        <v>43676</v>
      </c>
      <c r="D1792" s="22" t="s">
        <v>3841</v>
      </c>
      <c r="E1792" s="44" t="s">
        <v>3947</v>
      </c>
      <c r="F1792" s="23" t="s">
        <v>3951</v>
      </c>
      <c r="G1792" s="24" t="s">
        <v>3949</v>
      </c>
      <c r="H1792" s="23">
        <v>3010</v>
      </c>
      <c r="I1792" s="25">
        <v>0.5</v>
      </c>
      <c r="J1792" s="46">
        <v>16040</v>
      </c>
      <c r="K1792" s="66">
        <f t="shared" si="142"/>
        <v>45830</v>
      </c>
      <c r="L1792" s="67">
        <v>22500</v>
      </c>
      <c r="M1792" s="67">
        <v>90</v>
      </c>
      <c r="N1792" s="66">
        <f t="shared" si="143"/>
        <v>90.5</v>
      </c>
    </row>
    <row r="1793" spans="1:17" x14ac:dyDescent="0.3">
      <c r="A1793" s="63">
        <v>593</v>
      </c>
      <c r="C1793" s="48">
        <v>43676</v>
      </c>
      <c r="D1793" s="22" t="s">
        <v>3952</v>
      </c>
      <c r="E1793" s="44">
        <v>17.853999999999999</v>
      </c>
      <c r="F1793" s="23" t="s">
        <v>3953</v>
      </c>
      <c r="G1793" s="24" t="s">
        <v>3954</v>
      </c>
      <c r="H1793" s="23">
        <v>1140</v>
      </c>
      <c r="I1793" s="25">
        <v>0.5</v>
      </c>
      <c r="J1793" s="46">
        <v>59180</v>
      </c>
      <c r="K1793" s="66">
        <f t="shared" si="142"/>
        <v>169090</v>
      </c>
      <c r="L1793" s="67">
        <v>320000</v>
      </c>
      <c r="M1793" s="67">
        <v>1280</v>
      </c>
      <c r="N1793" s="66">
        <f t="shared" si="143"/>
        <v>1280.5</v>
      </c>
    </row>
    <row r="1794" spans="1:17" x14ac:dyDescent="0.3">
      <c r="A1794" s="63">
        <v>594</v>
      </c>
      <c r="C1794" s="48">
        <v>43677</v>
      </c>
      <c r="D1794" s="22" t="s">
        <v>3955</v>
      </c>
      <c r="E1794" s="44" t="s">
        <v>3956</v>
      </c>
      <c r="F1794" s="23" t="s">
        <v>3957</v>
      </c>
      <c r="G1794" s="24" t="s">
        <v>3958</v>
      </c>
      <c r="H1794" s="23">
        <v>3010</v>
      </c>
      <c r="I1794" s="25">
        <v>0.5</v>
      </c>
      <c r="J1794" s="46">
        <v>21200</v>
      </c>
      <c r="K1794" s="66">
        <f t="shared" si="142"/>
        <v>60570</v>
      </c>
      <c r="L1794" s="67">
        <v>104900</v>
      </c>
      <c r="M1794" s="67">
        <v>419.6</v>
      </c>
      <c r="N1794" s="66">
        <f t="shared" si="143"/>
        <v>420.1</v>
      </c>
    </row>
    <row r="1795" spans="1:17" x14ac:dyDescent="0.3">
      <c r="A1795" s="63">
        <v>595</v>
      </c>
      <c r="C1795" s="48">
        <v>43677</v>
      </c>
      <c r="D1795" s="22" t="s">
        <v>3959</v>
      </c>
      <c r="E1795" s="44">
        <v>1.0009999999999999</v>
      </c>
      <c r="F1795" s="23" t="s">
        <v>3960</v>
      </c>
      <c r="G1795" s="24" t="s">
        <v>3961</v>
      </c>
      <c r="H1795" s="23">
        <v>1060</v>
      </c>
      <c r="I1795" s="25">
        <v>0.5</v>
      </c>
      <c r="J1795" s="46">
        <v>1180</v>
      </c>
      <c r="K1795" s="66">
        <f t="shared" si="142"/>
        <v>3370</v>
      </c>
      <c r="L1795" s="67">
        <v>3370</v>
      </c>
      <c r="M1795" s="67">
        <v>13.48</v>
      </c>
      <c r="N1795" s="66">
        <f t="shared" si="143"/>
        <v>13.98</v>
      </c>
      <c r="O1795" s="51" t="s">
        <v>3962</v>
      </c>
    </row>
    <row r="1796" spans="1:17" x14ac:dyDescent="0.3">
      <c r="A1796" s="63">
        <v>596</v>
      </c>
      <c r="C1796" s="48">
        <v>43677</v>
      </c>
      <c r="D1796" s="22" t="s">
        <v>1978</v>
      </c>
      <c r="E1796" s="44">
        <v>0.52300000000000002</v>
      </c>
      <c r="F1796" s="23" t="s">
        <v>3963</v>
      </c>
      <c r="G1796" s="24" t="s">
        <v>3964</v>
      </c>
      <c r="H1796" s="23">
        <v>1070</v>
      </c>
      <c r="I1796" s="25">
        <v>0.5</v>
      </c>
      <c r="J1796" s="46">
        <v>920</v>
      </c>
      <c r="K1796" s="66">
        <f t="shared" si="142"/>
        <v>2630</v>
      </c>
      <c r="L1796" s="67">
        <v>19305</v>
      </c>
      <c r="M1796" s="67">
        <v>77.22</v>
      </c>
      <c r="N1796" s="66">
        <f t="shared" si="143"/>
        <v>77.72</v>
      </c>
    </row>
    <row r="1797" spans="1:17" x14ac:dyDescent="0.3">
      <c r="A1797" s="63">
        <v>597</v>
      </c>
      <c r="C1797" s="48">
        <v>43677</v>
      </c>
      <c r="D1797" s="22" t="s">
        <v>3978</v>
      </c>
      <c r="E1797" s="44">
        <v>1.7270000000000001</v>
      </c>
      <c r="F1797" s="23" t="s">
        <v>3982</v>
      </c>
      <c r="G1797" s="24" t="s">
        <v>3983</v>
      </c>
      <c r="H1797" s="23">
        <v>1210</v>
      </c>
      <c r="I1797" s="25">
        <v>2</v>
      </c>
      <c r="J1797" s="46">
        <v>68400</v>
      </c>
      <c r="K1797" s="66">
        <f t="shared" si="142"/>
        <v>195430</v>
      </c>
      <c r="L1797" s="67">
        <v>137500</v>
      </c>
      <c r="M1797" s="67">
        <v>550</v>
      </c>
      <c r="N1797" s="66">
        <f t="shared" si="143"/>
        <v>552</v>
      </c>
    </row>
    <row r="1798" spans="1:17" x14ac:dyDescent="0.3">
      <c r="D1798" s="22" t="s">
        <v>3979</v>
      </c>
      <c r="E1798" s="44">
        <v>28.721</v>
      </c>
      <c r="F1798" s="23" t="s">
        <v>77</v>
      </c>
      <c r="G1798" s="24" t="s">
        <v>1195</v>
      </c>
      <c r="H1798" s="23">
        <v>1210</v>
      </c>
      <c r="K1798" s="66">
        <f t="shared" si="142"/>
        <v>0</v>
      </c>
      <c r="L1798" s="67"/>
      <c r="M1798" s="67"/>
      <c r="N1798" s="66">
        <f t="shared" si="143"/>
        <v>0</v>
      </c>
    </row>
    <row r="1799" spans="1:17" x14ac:dyDescent="0.3">
      <c r="D1799" s="22" t="s">
        <v>3980</v>
      </c>
      <c r="E1799" s="44">
        <v>12.419</v>
      </c>
      <c r="F1799" s="23" t="s">
        <v>77</v>
      </c>
      <c r="G1799" s="24" t="s">
        <v>1195</v>
      </c>
      <c r="H1799" s="23">
        <v>1200</v>
      </c>
      <c r="K1799" s="66">
        <f t="shared" si="142"/>
        <v>0</v>
      </c>
      <c r="L1799" s="67"/>
      <c r="M1799" s="67"/>
      <c r="N1799" s="66">
        <f t="shared" si="143"/>
        <v>0</v>
      </c>
    </row>
    <row r="1800" spans="1:17" x14ac:dyDescent="0.3">
      <c r="D1800" s="22" t="s">
        <v>3981</v>
      </c>
      <c r="E1800" s="44">
        <v>3.294</v>
      </c>
      <c r="F1800" s="23" t="s">
        <v>77</v>
      </c>
      <c r="G1800" s="24" t="s">
        <v>1195</v>
      </c>
      <c r="H1800" s="23">
        <v>1200</v>
      </c>
      <c r="K1800" s="66">
        <f t="shared" si="142"/>
        <v>0</v>
      </c>
      <c r="L1800" s="67"/>
      <c r="M1800" s="67"/>
      <c r="N1800" s="66">
        <f t="shared" si="143"/>
        <v>0</v>
      </c>
    </row>
    <row r="1801" spans="1:17" x14ac:dyDescent="0.3">
      <c r="A1801" s="63" t="s">
        <v>3984</v>
      </c>
      <c r="C1801" s="48">
        <v>43677</v>
      </c>
      <c r="D1801" s="22" t="s">
        <v>3985</v>
      </c>
      <c r="E1801" s="44" t="s">
        <v>3988</v>
      </c>
      <c r="F1801" s="23" t="s">
        <v>3990</v>
      </c>
      <c r="G1801" s="24" t="s">
        <v>3991</v>
      </c>
      <c r="H1801" s="23">
        <v>3010</v>
      </c>
      <c r="I1801" s="25">
        <v>1.5</v>
      </c>
      <c r="J1801" s="46">
        <v>19870</v>
      </c>
      <c r="K1801" s="66">
        <f t="shared" si="142"/>
        <v>56770</v>
      </c>
      <c r="L1801" s="67">
        <v>20000</v>
      </c>
      <c r="M1801" s="67"/>
      <c r="N1801" s="66">
        <f t="shared" si="143"/>
        <v>1.5</v>
      </c>
    </row>
    <row r="1802" spans="1:17" x14ac:dyDescent="0.3">
      <c r="D1802" s="22" t="s">
        <v>3986</v>
      </c>
      <c r="E1802" s="44" t="s">
        <v>3988</v>
      </c>
      <c r="F1802" s="23" t="s">
        <v>77</v>
      </c>
      <c r="G1802" s="24" t="s">
        <v>1195</v>
      </c>
      <c r="K1802" s="66">
        <f t="shared" si="142"/>
        <v>0</v>
      </c>
      <c r="L1802" s="67"/>
      <c r="M1802" s="67"/>
      <c r="N1802" s="66">
        <f t="shared" si="143"/>
        <v>0</v>
      </c>
    </row>
    <row r="1803" spans="1:17" s="39" customFormat="1" x14ac:dyDescent="0.3">
      <c r="A1803" s="35"/>
      <c r="B1803" s="36"/>
      <c r="C1803" s="37"/>
      <c r="D1803" s="38" t="s">
        <v>3987</v>
      </c>
      <c r="E1803" s="35" t="s">
        <v>3989</v>
      </c>
      <c r="F1803" s="39" t="s">
        <v>77</v>
      </c>
      <c r="G1803" s="40" t="s">
        <v>1195</v>
      </c>
      <c r="I1803" s="41"/>
      <c r="J1803" s="41"/>
      <c r="K1803" s="41">
        <f t="shared" si="142"/>
        <v>0</v>
      </c>
      <c r="L1803" s="42"/>
      <c r="M1803" s="42"/>
      <c r="N1803" s="41">
        <f t="shared" si="143"/>
        <v>0</v>
      </c>
      <c r="O1803" s="53"/>
      <c r="P1803" s="37"/>
      <c r="Q1803" s="36"/>
    </row>
    <row r="1804" spans="1:17" x14ac:dyDescent="0.3">
      <c r="K1804" s="66"/>
      <c r="L1804" s="67"/>
      <c r="M1804" s="67"/>
      <c r="N1804" s="66">
        <f>SUM(N1782:N1803)</f>
        <v>3375.2999999999997</v>
      </c>
      <c r="O1804" s="51">
        <v>72639</v>
      </c>
      <c r="P1804" s="68">
        <v>43677</v>
      </c>
    </row>
    <row r="1805" spans="1:17" x14ac:dyDescent="0.3">
      <c r="K1805" s="66"/>
      <c r="L1805" s="67"/>
      <c r="M1805" s="67"/>
      <c r="N1805" s="66"/>
    </row>
    <row r="1806" spans="1:17" x14ac:dyDescent="0.3">
      <c r="A1806" s="63">
        <v>598</v>
      </c>
      <c r="C1806" s="48">
        <v>43677</v>
      </c>
      <c r="D1806" s="22" t="s">
        <v>3998</v>
      </c>
      <c r="E1806" s="44">
        <v>8</v>
      </c>
      <c r="F1806" s="23" t="s">
        <v>3999</v>
      </c>
      <c r="G1806" s="24" t="s">
        <v>4000</v>
      </c>
      <c r="H1806" s="23">
        <v>1050</v>
      </c>
      <c r="I1806" s="25">
        <v>0.5</v>
      </c>
      <c r="J1806" s="46">
        <v>14410</v>
      </c>
      <c r="K1806" s="66">
        <f t="shared" si="142"/>
        <v>41170</v>
      </c>
      <c r="L1806" s="67">
        <v>88000</v>
      </c>
      <c r="M1806" s="67">
        <v>352</v>
      </c>
      <c r="N1806" s="66">
        <f t="shared" si="143"/>
        <v>352.5</v>
      </c>
    </row>
    <row r="1807" spans="1:17" x14ac:dyDescent="0.3">
      <c r="A1807" s="63">
        <v>599</v>
      </c>
      <c r="C1807" s="48">
        <v>43677</v>
      </c>
      <c r="D1807" s="22" t="s">
        <v>3992</v>
      </c>
      <c r="E1807" s="44">
        <v>12.3012</v>
      </c>
      <c r="F1807" s="23" t="s">
        <v>3993</v>
      </c>
      <c r="G1807" s="24" t="s">
        <v>3994</v>
      </c>
      <c r="H1807" s="23">
        <v>1100</v>
      </c>
      <c r="I1807" s="25">
        <v>0.5</v>
      </c>
      <c r="J1807" s="46">
        <v>10320</v>
      </c>
      <c r="K1807" s="66">
        <f t="shared" si="142"/>
        <v>29490</v>
      </c>
      <c r="L1807" s="67">
        <v>32011</v>
      </c>
      <c r="M1807" s="67">
        <v>128.54</v>
      </c>
      <c r="N1807" s="66">
        <f t="shared" si="143"/>
        <v>129.04</v>
      </c>
    </row>
    <row r="1808" spans="1:17" x14ac:dyDescent="0.3">
      <c r="A1808" s="63">
        <v>600</v>
      </c>
      <c r="C1808" s="48">
        <v>43677</v>
      </c>
      <c r="D1808" s="22" t="s">
        <v>3995</v>
      </c>
      <c r="E1808" s="44">
        <v>7.5010000000000003</v>
      </c>
      <c r="F1808" s="23" t="s">
        <v>3996</v>
      </c>
      <c r="G1808" s="24" t="s">
        <v>3997</v>
      </c>
      <c r="H1808" s="23">
        <v>1210</v>
      </c>
      <c r="I1808" s="25">
        <v>0.5</v>
      </c>
      <c r="J1808" s="46">
        <v>35880</v>
      </c>
      <c r="K1808" s="66">
        <f t="shared" si="142"/>
        <v>102510</v>
      </c>
      <c r="L1808" s="67">
        <v>65000</v>
      </c>
      <c r="M1808" s="67">
        <v>260</v>
      </c>
      <c r="N1808" s="66">
        <f t="shared" si="143"/>
        <v>260.5</v>
      </c>
    </row>
    <row r="1809" spans="1:17" x14ac:dyDescent="0.3">
      <c r="A1809" s="63" t="s">
        <v>4001</v>
      </c>
      <c r="C1809" s="48">
        <v>43678</v>
      </c>
      <c r="D1809" s="22" t="s">
        <v>4002</v>
      </c>
      <c r="E1809" s="44" t="s">
        <v>4003</v>
      </c>
      <c r="F1809" s="23" t="s">
        <v>4004</v>
      </c>
      <c r="G1809" s="24" t="s">
        <v>4005</v>
      </c>
      <c r="H1809" s="23">
        <v>2030</v>
      </c>
      <c r="I1809" s="25">
        <v>0.5</v>
      </c>
      <c r="J1809" s="46">
        <v>24200</v>
      </c>
      <c r="K1809" s="66">
        <f t="shared" si="142"/>
        <v>69140</v>
      </c>
      <c r="L1809" s="67"/>
      <c r="M1809" s="67"/>
      <c r="N1809" s="66">
        <f t="shared" si="143"/>
        <v>0.5</v>
      </c>
    </row>
    <row r="1810" spans="1:17" x14ac:dyDescent="0.3">
      <c r="A1810" s="63" t="s">
        <v>4006</v>
      </c>
      <c r="C1810" s="48">
        <v>43678</v>
      </c>
      <c r="D1810" s="22" t="s">
        <v>4007</v>
      </c>
      <c r="E1810" s="44" t="s">
        <v>4008</v>
      </c>
      <c r="F1810" s="23" t="s">
        <v>4009</v>
      </c>
      <c r="G1810" s="24" t="s">
        <v>4010</v>
      </c>
      <c r="H1810" s="23">
        <v>3010</v>
      </c>
      <c r="I1810" s="25">
        <v>0.5</v>
      </c>
      <c r="J1810" s="46">
        <v>13310</v>
      </c>
      <c r="K1810" s="66">
        <f t="shared" si="142"/>
        <v>38030</v>
      </c>
      <c r="L1810" s="67"/>
      <c r="M1810" s="67"/>
      <c r="N1810" s="66">
        <f t="shared" si="143"/>
        <v>0.5</v>
      </c>
    </row>
    <row r="1811" spans="1:17" x14ac:dyDescent="0.3">
      <c r="A1811" s="63">
        <v>601</v>
      </c>
      <c r="C1811" s="48">
        <v>43678</v>
      </c>
      <c r="D1811" s="22" t="s">
        <v>4011</v>
      </c>
      <c r="E1811" s="44" t="s">
        <v>4012</v>
      </c>
      <c r="F1811" s="23" t="s">
        <v>4013</v>
      </c>
      <c r="G1811" s="24" t="s">
        <v>4014</v>
      </c>
      <c r="H1811" s="23">
        <v>2010</v>
      </c>
      <c r="I1811" s="25">
        <v>0.5</v>
      </c>
      <c r="J1811" s="46">
        <v>30390</v>
      </c>
      <c r="K1811" s="66">
        <f t="shared" si="142"/>
        <v>86830</v>
      </c>
      <c r="L1811" s="67">
        <v>90000</v>
      </c>
      <c r="M1811" s="67">
        <v>360</v>
      </c>
      <c r="N1811" s="66">
        <f t="shared" si="143"/>
        <v>360.5</v>
      </c>
    </row>
    <row r="1812" spans="1:17" x14ac:dyDescent="0.3">
      <c r="A1812" s="63">
        <v>602</v>
      </c>
      <c r="C1812" s="48">
        <v>43678</v>
      </c>
      <c r="D1812" s="22" t="s">
        <v>4015</v>
      </c>
      <c r="E1812" s="44">
        <v>0.11700000000000001</v>
      </c>
      <c r="F1812" s="23" t="s">
        <v>4017</v>
      </c>
      <c r="G1812" s="24" t="s">
        <v>4018</v>
      </c>
      <c r="H1812" s="23">
        <v>2050</v>
      </c>
      <c r="I1812" s="25">
        <v>1</v>
      </c>
      <c r="J1812" s="46">
        <v>4420</v>
      </c>
      <c r="K1812" s="66">
        <f t="shared" si="142"/>
        <v>12630</v>
      </c>
      <c r="L1812" s="67">
        <v>15000</v>
      </c>
      <c r="M1812" s="67">
        <v>60</v>
      </c>
      <c r="N1812" s="66">
        <f t="shared" si="143"/>
        <v>61</v>
      </c>
    </row>
    <row r="1813" spans="1:17" s="39" customFormat="1" x14ac:dyDescent="0.3">
      <c r="A1813" s="35"/>
      <c r="B1813" s="36"/>
      <c r="C1813" s="37"/>
      <c r="D1813" s="38" t="s">
        <v>4016</v>
      </c>
      <c r="E1813" s="35"/>
      <c r="F1813" s="39" t="s">
        <v>2899</v>
      </c>
      <c r="G1813" s="40" t="s">
        <v>2899</v>
      </c>
      <c r="I1813" s="41"/>
      <c r="J1813" s="41"/>
      <c r="K1813" s="41">
        <f t="shared" si="142"/>
        <v>0</v>
      </c>
      <c r="L1813" s="42"/>
      <c r="M1813" s="42"/>
      <c r="N1813" s="41">
        <f t="shared" si="143"/>
        <v>0</v>
      </c>
      <c r="O1813" s="53"/>
      <c r="P1813" s="37"/>
      <c r="Q1813" s="36"/>
    </row>
    <row r="1814" spans="1:17" x14ac:dyDescent="0.3">
      <c r="K1814" s="66"/>
      <c r="L1814" s="67"/>
      <c r="M1814" s="67"/>
      <c r="N1814" s="66">
        <f>SUM(N1806:N1813)</f>
        <v>1164.54</v>
      </c>
      <c r="O1814" s="51">
        <v>72657</v>
      </c>
      <c r="P1814" s="68">
        <v>43678</v>
      </c>
    </row>
    <row r="1815" spans="1:17" x14ac:dyDescent="0.3">
      <c r="K1815" s="66"/>
      <c r="L1815" s="67"/>
      <c r="M1815" s="67"/>
      <c r="N1815" s="66"/>
    </row>
    <row r="1816" spans="1:17" s="64" customFormat="1" x14ac:dyDescent="0.3">
      <c r="A1816" s="63">
        <v>585</v>
      </c>
      <c r="B1816" s="21"/>
      <c r="C1816" s="68">
        <v>43310</v>
      </c>
      <c r="D1816" s="62" t="s">
        <v>3965</v>
      </c>
      <c r="E1816" s="63">
        <v>36.674999999999997</v>
      </c>
      <c r="F1816" s="64" t="s">
        <v>3966</v>
      </c>
      <c r="G1816" s="65" t="s">
        <v>3967</v>
      </c>
      <c r="H1816" s="64">
        <v>1220</v>
      </c>
      <c r="I1816" s="66">
        <v>1.5</v>
      </c>
      <c r="J1816" s="66">
        <v>64810</v>
      </c>
      <c r="K1816" s="66">
        <f>ROUND(J1816/0.35,-1)</f>
        <v>185170</v>
      </c>
      <c r="L1816" s="67">
        <v>122500</v>
      </c>
      <c r="M1816" s="67">
        <v>490</v>
      </c>
      <c r="N1816" s="66">
        <f>I1816+M1816</f>
        <v>491.5</v>
      </c>
      <c r="O1816" s="94"/>
      <c r="P1816" s="68"/>
      <c r="Q1816" s="21"/>
    </row>
    <row r="1817" spans="1:17" s="64" customFormat="1" x14ac:dyDescent="0.3">
      <c r="A1817" s="63" t="s">
        <v>4019</v>
      </c>
      <c r="B1817" s="21"/>
      <c r="C1817" s="68">
        <v>43678</v>
      </c>
      <c r="D1817" s="62" t="s">
        <v>4020</v>
      </c>
      <c r="E1817" s="63" t="s">
        <v>4021</v>
      </c>
      <c r="F1817" s="64" t="s">
        <v>4022</v>
      </c>
      <c r="G1817" s="65" t="s">
        <v>4023</v>
      </c>
      <c r="H1817" s="64">
        <v>2010</v>
      </c>
      <c r="I1817" s="66">
        <v>0.5</v>
      </c>
      <c r="J1817" s="66">
        <v>14620</v>
      </c>
      <c r="K1817" s="66">
        <f t="shared" si="142"/>
        <v>41770</v>
      </c>
      <c r="L1817" s="67"/>
      <c r="M1817" s="67"/>
      <c r="N1817" s="66">
        <f t="shared" si="143"/>
        <v>0.5</v>
      </c>
      <c r="O1817" s="94"/>
      <c r="P1817" s="68"/>
      <c r="Q1817" s="21"/>
    </row>
    <row r="1818" spans="1:17" s="64" customFormat="1" x14ac:dyDescent="0.3">
      <c r="A1818" s="63">
        <v>603</v>
      </c>
      <c r="B1818" s="21"/>
      <c r="C1818" s="68">
        <v>43678</v>
      </c>
      <c r="D1818" s="62" t="s">
        <v>1889</v>
      </c>
      <c r="E1818" s="63" t="s">
        <v>4024</v>
      </c>
      <c r="F1818" s="64" t="s">
        <v>4025</v>
      </c>
      <c r="G1818" s="65" t="s">
        <v>4026</v>
      </c>
      <c r="H1818" s="64">
        <v>3010</v>
      </c>
      <c r="I1818" s="66">
        <v>0.5</v>
      </c>
      <c r="J1818" s="66">
        <v>33740</v>
      </c>
      <c r="K1818" s="66">
        <f t="shared" si="142"/>
        <v>96400</v>
      </c>
      <c r="L1818" s="67">
        <v>135000</v>
      </c>
      <c r="M1818" s="67">
        <v>540</v>
      </c>
      <c r="N1818" s="66">
        <f t="shared" si="143"/>
        <v>540.5</v>
      </c>
      <c r="O1818" s="94"/>
      <c r="P1818" s="68"/>
      <c r="Q1818" s="21"/>
    </row>
    <row r="1819" spans="1:17" s="64" customFormat="1" x14ac:dyDescent="0.3">
      <c r="A1819" s="63" t="s">
        <v>4027</v>
      </c>
      <c r="B1819" s="21"/>
      <c r="C1819" s="68">
        <v>43679</v>
      </c>
      <c r="D1819" s="62" t="s">
        <v>4028</v>
      </c>
      <c r="E1819" s="63" t="s">
        <v>4030</v>
      </c>
      <c r="F1819" s="64" t="s">
        <v>4032</v>
      </c>
      <c r="G1819" s="65" t="s">
        <v>4031</v>
      </c>
      <c r="H1819" s="64">
        <v>1100</v>
      </c>
      <c r="I1819" s="66">
        <v>1</v>
      </c>
      <c r="J1819" s="66">
        <v>32858</v>
      </c>
      <c r="K1819" s="66">
        <f t="shared" si="142"/>
        <v>93880</v>
      </c>
      <c r="L1819" s="67"/>
      <c r="M1819" s="67"/>
      <c r="N1819" s="66">
        <f t="shared" si="143"/>
        <v>1</v>
      </c>
      <c r="O1819" s="94"/>
      <c r="P1819" s="68"/>
      <c r="Q1819" s="21"/>
    </row>
    <row r="1820" spans="1:17" s="64" customFormat="1" x14ac:dyDescent="0.3">
      <c r="A1820" s="63"/>
      <c r="B1820" s="21"/>
      <c r="C1820" s="68"/>
      <c r="D1820" s="62" t="s">
        <v>4029</v>
      </c>
      <c r="E1820" s="63" t="s">
        <v>3804</v>
      </c>
      <c r="G1820" s="65"/>
      <c r="I1820" s="66"/>
      <c r="J1820" s="66"/>
      <c r="K1820" s="66">
        <f t="shared" si="142"/>
        <v>0</v>
      </c>
      <c r="L1820" s="67"/>
      <c r="M1820" s="67"/>
      <c r="N1820" s="66">
        <f t="shared" si="143"/>
        <v>0</v>
      </c>
      <c r="O1820" s="94"/>
      <c r="P1820" s="68"/>
      <c r="Q1820" s="21"/>
    </row>
    <row r="1821" spans="1:17" s="64" customFormat="1" x14ac:dyDescent="0.3">
      <c r="A1821" s="63">
        <v>606</v>
      </c>
      <c r="B1821" s="21"/>
      <c r="C1821" s="68">
        <v>43679</v>
      </c>
      <c r="D1821" s="62" t="s">
        <v>4037</v>
      </c>
      <c r="E1821" s="63" t="s">
        <v>4038</v>
      </c>
      <c r="F1821" s="64" t="s">
        <v>4035</v>
      </c>
      <c r="G1821" s="65" t="s">
        <v>4036</v>
      </c>
      <c r="H1821" s="64">
        <v>3010</v>
      </c>
      <c r="I1821" s="66">
        <v>1</v>
      </c>
      <c r="J1821" s="66">
        <v>88930</v>
      </c>
      <c r="K1821" s="66">
        <f t="shared" si="142"/>
        <v>254090</v>
      </c>
      <c r="L1821" s="67">
        <v>110000</v>
      </c>
      <c r="M1821" s="67">
        <v>440</v>
      </c>
      <c r="N1821" s="66">
        <f t="shared" si="143"/>
        <v>441</v>
      </c>
      <c r="O1821" s="94"/>
      <c r="P1821" s="68"/>
      <c r="Q1821" s="21"/>
    </row>
    <row r="1822" spans="1:17" s="39" customFormat="1" x14ac:dyDescent="0.3">
      <c r="A1822" s="35"/>
      <c r="B1822" s="36"/>
      <c r="C1822" s="37"/>
      <c r="D1822" s="38" t="s">
        <v>4039</v>
      </c>
      <c r="E1822" s="35" t="s">
        <v>4038</v>
      </c>
      <c r="F1822" s="39" t="s">
        <v>2899</v>
      </c>
      <c r="G1822" s="40" t="s">
        <v>2899</v>
      </c>
      <c r="I1822" s="41"/>
      <c r="J1822" s="41"/>
      <c r="K1822" s="41">
        <f t="shared" si="142"/>
        <v>0</v>
      </c>
      <c r="L1822" s="42"/>
      <c r="M1822" s="42"/>
      <c r="N1822" s="41">
        <f t="shared" si="143"/>
        <v>0</v>
      </c>
      <c r="O1822" s="53"/>
      <c r="P1822" s="37"/>
      <c r="Q1822" s="36"/>
    </row>
    <row r="1823" spans="1:17" x14ac:dyDescent="0.3">
      <c r="A1823" s="23"/>
      <c r="B1823" s="23"/>
      <c r="C1823" s="23"/>
      <c r="D1823" s="23"/>
      <c r="E1823" s="23"/>
      <c r="G1823" s="23"/>
      <c r="I1823" s="23"/>
      <c r="J1823" s="23"/>
      <c r="K1823" s="23"/>
      <c r="L1823" s="23"/>
      <c r="M1823" s="23"/>
      <c r="N1823" s="66">
        <f>SUM(N1816:N1822)</f>
        <v>1474.5</v>
      </c>
      <c r="O1823" s="21">
        <v>72667</v>
      </c>
      <c r="P1823" s="68">
        <v>43679</v>
      </c>
    </row>
    <row r="1824" spans="1:17" x14ac:dyDescent="0.3">
      <c r="K1824" s="66"/>
      <c r="L1824" s="67"/>
      <c r="M1824" s="67"/>
      <c r="N1824" s="66"/>
      <c r="O1824" s="60"/>
    </row>
    <row r="1825" spans="1:17" s="64" customFormat="1" x14ac:dyDescent="0.3">
      <c r="A1825" s="63">
        <v>604</v>
      </c>
      <c r="B1825" s="21"/>
      <c r="C1825" s="68">
        <v>43679</v>
      </c>
      <c r="D1825" s="62" t="s">
        <v>2846</v>
      </c>
      <c r="E1825" s="63">
        <v>108.131</v>
      </c>
      <c r="F1825" s="64" t="s">
        <v>3993</v>
      </c>
      <c r="G1825" s="65" t="s">
        <v>4050</v>
      </c>
      <c r="H1825" s="64">
        <v>1100</v>
      </c>
      <c r="I1825" s="66">
        <v>1</v>
      </c>
      <c r="J1825" s="66">
        <v>24090</v>
      </c>
      <c r="K1825" s="66">
        <f t="shared" si="142"/>
        <v>68830</v>
      </c>
      <c r="L1825" s="67">
        <v>302766.8</v>
      </c>
      <c r="M1825" s="67">
        <v>1211.07</v>
      </c>
      <c r="N1825" s="66">
        <f t="shared" si="143"/>
        <v>1212.07</v>
      </c>
      <c r="O1825" s="96"/>
      <c r="P1825" s="68"/>
      <c r="Q1825" s="21"/>
    </row>
    <row r="1826" spans="1:17" s="64" customFormat="1" x14ac:dyDescent="0.3">
      <c r="A1826" s="63">
        <v>605</v>
      </c>
      <c r="B1826" s="21"/>
      <c r="C1826" s="68">
        <v>43679</v>
      </c>
      <c r="D1826" s="62" t="s">
        <v>4033</v>
      </c>
      <c r="E1826" s="63" t="s">
        <v>4034</v>
      </c>
      <c r="F1826" s="64" t="s">
        <v>4035</v>
      </c>
      <c r="G1826" s="65" t="s">
        <v>4036</v>
      </c>
      <c r="H1826" s="64">
        <v>3010</v>
      </c>
      <c r="I1826" s="66">
        <v>0.5</v>
      </c>
      <c r="J1826" s="66">
        <v>16110</v>
      </c>
      <c r="K1826" s="66">
        <f>ROUND(J1826/0.35,-1)</f>
        <v>46030</v>
      </c>
      <c r="L1826" s="67">
        <v>40000</v>
      </c>
      <c r="M1826" s="67">
        <v>160</v>
      </c>
      <c r="N1826" s="66">
        <f>I1826+M1826</f>
        <v>160.5</v>
      </c>
      <c r="O1826" s="95"/>
      <c r="P1826" s="68"/>
      <c r="Q1826" s="21"/>
    </row>
    <row r="1827" spans="1:17" x14ac:dyDescent="0.3">
      <c r="A1827" s="63" t="s">
        <v>4045</v>
      </c>
      <c r="C1827" s="48">
        <v>43679</v>
      </c>
      <c r="D1827" s="22" t="s">
        <v>4040</v>
      </c>
      <c r="E1827" s="44" t="s">
        <v>4041</v>
      </c>
      <c r="F1827" s="23" t="s">
        <v>4042</v>
      </c>
      <c r="G1827" s="24" t="s">
        <v>4043</v>
      </c>
      <c r="H1827" s="23">
        <v>1100</v>
      </c>
      <c r="I1827" s="25">
        <v>0.5</v>
      </c>
      <c r="J1827" s="46">
        <v>56100</v>
      </c>
      <c r="K1827" s="66">
        <f t="shared" si="142"/>
        <v>160290</v>
      </c>
      <c r="L1827" s="67"/>
      <c r="M1827" s="67"/>
      <c r="N1827" s="66">
        <f t="shared" si="143"/>
        <v>0.5</v>
      </c>
    </row>
    <row r="1828" spans="1:17" x14ac:dyDescent="0.3">
      <c r="A1828" s="63">
        <v>607</v>
      </c>
      <c r="C1828" s="48">
        <v>43679</v>
      </c>
      <c r="D1828" s="22" t="s">
        <v>4046</v>
      </c>
      <c r="E1828" s="44" t="s">
        <v>4047</v>
      </c>
      <c r="F1828" s="23" t="s">
        <v>4048</v>
      </c>
      <c r="G1828" s="24" t="s">
        <v>4049</v>
      </c>
      <c r="H1828" s="23">
        <v>2050</v>
      </c>
      <c r="I1828" s="25">
        <v>0.5</v>
      </c>
      <c r="J1828" s="46">
        <v>34410</v>
      </c>
      <c r="K1828" s="66">
        <f t="shared" si="142"/>
        <v>98310</v>
      </c>
      <c r="L1828" s="67">
        <v>34870</v>
      </c>
      <c r="M1828" s="67">
        <v>139.47999999999999</v>
      </c>
      <c r="N1828" s="66">
        <f t="shared" si="143"/>
        <v>139.97999999999999</v>
      </c>
    </row>
    <row r="1829" spans="1:17" x14ac:dyDescent="0.3">
      <c r="A1829" s="63">
        <v>607</v>
      </c>
      <c r="C1829" s="48">
        <v>43679</v>
      </c>
      <c r="D1829" s="22" t="s">
        <v>4051</v>
      </c>
      <c r="E1829" s="44">
        <v>5.0010000000000003</v>
      </c>
      <c r="F1829" s="23" t="s">
        <v>4052</v>
      </c>
      <c r="G1829" s="24" t="s">
        <v>4053</v>
      </c>
      <c r="H1829" s="23">
        <v>1010</v>
      </c>
      <c r="I1829" s="25">
        <v>0.5</v>
      </c>
      <c r="J1829" s="46">
        <v>9880</v>
      </c>
      <c r="K1829" s="66">
        <f t="shared" ref="K1829:K1879" si="146">ROUND(J1829/0.35,-1)</f>
        <v>28230</v>
      </c>
      <c r="L1829" s="67">
        <v>34900</v>
      </c>
      <c r="M1829" s="67">
        <v>139.6</v>
      </c>
      <c r="N1829" s="66">
        <f t="shared" ref="N1829:N1879" si="147">I1829+M1829</f>
        <v>140.1</v>
      </c>
    </row>
    <row r="1830" spans="1:17" x14ac:dyDescent="0.3">
      <c r="A1830" s="63" t="s">
        <v>4054</v>
      </c>
      <c r="B1830" s="79"/>
      <c r="C1830" s="48">
        <v>43679</v>
      </c>
      <c r="D1830" s="22" t="s">
        <v>4055</v>
      </c>
      <c r="E1830" s="44">
        <v>0.189</v>
      </c>
      <c r="F1830" s="23" t="s">
        <v>4056</v>
      </c>
      <c r="G1830" s="24" t="s">
        <v>4057</v>
      </c>
      <c r="H1830" s="23">
        <v>2050</v>
      </c>
      <c r="I1830" s="25">
        <v>0.5</v>
      </c>
      <c r="J1830" s="46">
        <v>21260</v>
      </c>
      <c r="K1830" s="66">
        <f t="shared" si="146"/>
        <v>60740</v>
      </c>
      <c r="L1830" s="67"/>
      <c r="M1830" s="67"/>
      <c r="N1830" s="66">
        <f t="shared" si="147"/>
        <v>0.5</v>
      </c>
    </row>
    <row r="1831" spans="1:17" x14ac:dyDescent="0.3">
      <c r="A1831" s="63">
        <v>608</v>
      </c>
      <c r="C1831" s="48">
        <v>43682</v>
      </c>
      <c r="D1831" s="22" t="s">
        <v>4058</v>
      </c>
      <c r="E1831" s="44">
        <v>0.40500000000000003</v>
      </c>
      <c r="F1831" s="23" t="s">
        <v>4059</v>
      </c>
      <c r="G1831" s="24" t="s">
        <v>4060</v>
      </c>
      <c r="H1831" s="23">
        <v>1100</v>
      </c>
      <c r="I1831" s="25">
        <v>0.5</v>
      </c>
      <c r="J1831" s="46">
        <v>480</v>
      </c>
      <c r="K1831" s="66">
        <f t="shared" si="146"/>
        <v>1370</v>
      </c>
      <c r="L1831" s="67">
        <v>500</v>
      </c>
      <c r="M1831" s="67">
        <v>2</v>
      </c>
      <c r="N1831" s="66">
        <f t="shared" si="147"/>
        <v>2.5</v>
      </c>
    </row>
    <row r="1832" spans="1:17" x14ac:dyDescent="0.3">
      <c r="A1832" s="63" t="s">
        <v>4054</v>
      </c>
      <c r="C1832" s="48">
        <v>43590</v>
      </c>
      <c r="D1832" s="22" t="s">
        <v>4061</v>
      </c>
      <c r="E1832" s="44">
        <v>1.292</v>
      </c>
      <c r="F1832" s="23" t="s">
        <v>4062</v>
      </c>
      <c r="G1832" s="24" t="s">
        <v>4063</v>
      </c>
      <c r="H1832" s="23">
        <v>1050</v>
      </c>
      <c r="I1832" s="25">
        <v>0.5</v>
      </c>
      <c r="J1832" s="46">
        <v>4380</v>
      </c>
      <c r="K1832" s="66">
        <f t="shared" si="146"/>
        <v>12510</v>
      </c>
      <c r="L1832" s="67"/>
      <c r="M1832" s="67"/>
      <c r="N1832" s="66">
        <f t="shared" si="147"/>
        <v>0.5</v>
      </c>
    </row>
    <row r="1833" spans="1:17" x14ac:dyDescent="0.3">
      <c r="A1833" s="63">
        <v>609</v>
      </c>
      <c r="C1833" s="48">
        <v>43682</v>
      </c>
      <c r="D1833" s="22" t="s">
        <v>4064</v>
      </c>
      <c r="E1833" s="44">
        <v>7.45</v>
      </c>
      <c r="F1833" s="23" t="s">
        <v>4067</v>
      </c>
      <c r="G1833" s="24" t="s">
        <v>4068</v>
      </c>
      <c r="H1833" s="23">
        <v>3010</v>
      </c>
      <c r="I1833" s="25">
        <v>1.5</v>
      </c>
      <c r="J1833" s="46">
        <v>56200</v>
      </c>
      <c r="K1833" s="66">
        <f t="shared" si="146"/>
        <v>160570</v>
      </c>
      <c r="L1833" s="67">
        <v>100000</v>
      </c>
      <c r="M1833" s="67">
        <v>400</v>
      </c>
      <c r="N1833" s="66">
        <f t="shared" si="147"/>
        <v>401.5</v>
      </c>
    </row>
    <row r="1834" spans="1:17" x14ac:dyDescent="0.3">
      <c r="D1834" s="22" t="s">
        <v>4065</v>
      </c>
      <c r="F1834" s="23" t="s">
        <v>4044</v>
      </c>
      <c r="G1834" s="24" t="s">
        <v>2899</v>
      </c>
      <c r="K1834" s="66">
        <f t="shared" si="146"/>
        <v>0</v>
      </c>
      <c r="L1834" s="67"/>
      <c r="M1834" s="67"/>
      <c r="N1834" s="66">
        <f t="shared" si="147"/>
        <v>0</v>
      </c>
    </row>
    <row r="1835" spans="1:17" x14ac:dyDescent="0.3">
      <c r="D1835" s="22" t="s">
        <v>4066</v>
      </c>
      <c r="F1835" s="23" t="s">
        <v>4044</v>
      </c>
      <c r="G1835" s="24" t="s">
        <v>2899</v>
      </c>
      <c r="K1835" s="66">
        <f t="shared" si="146"/>
        <v>0</v>
      </c>
      <c r="L1835" s="67"/>
      <c r="M1835" s="67"/>
      <c r="N1835" s="66">
        <f t="shared" si="147"/>
        <v>0</v>
      </c>
    </row>
    <row r="1836" spans="1:17" x14ac:dyDescent="0.3">
      <c r="A1836" s="63" t="s">
        <v>4069</v>
      </c>
      <c r="C1836" s="48">
        <v>43682</v>
      </c>
      <c r="D1836" s="22" t="s">
        <v>4070</v>
      </c>
      <c r="E1836" s="44">
        <v>7.45</v>
      </c>
      <c r="F1836" s="23" t="s">
        <v>4068</v>
      </c>
      <c r="G1836" s="24" t="s">
        <v>4067</v>
      </c>
      <c r="H1836" s="23">
        <v>3010</v>
      </c>
      <c r="I1836" s="25">
        <v>1.5</v>
      </c>
      <c r="J1836" s="46">
        <v>56200</v>
      </c>
      <c r="K1836" s="66">
        <f t="shared" si="146"/>
        <v>160570</v>
      </c>
      <c r="L1836" s="67"/>
      <c r="M1836" s="67"/>
      <c r="N1836" s="66">
        <f t="shared" si="147"/>
        <v>1.5</v>
      </c>
    </row>
    <row r="1837" spans="1:17" x14ac:dyDescent="0.3">
      <c r="D1837" s="22" t="s">
        <v>4065</v>
      </c>
      <c r="F1837" s="23" t="s">
        <v>4044</v>
      </c>
      <c r="K1837" s="66">
        <f t="shared" si="146"/>
        <v>0</v>
      </c>
      <c r="L1837" s="67"/>
      <c r="M1837" s="67"/>
      <c r="N1837" s="66">
        <f t="shared" si="147"/>
        <v>0</v>
      </c>
    </row>
    <row r="1838" spans="1:17" x14ac:dyDescent="0.3">
      <c r="D1838" s="22" t="s">
        <v>4066</v>
      </c>
      <c r="F1838" s="23" t="s">
        <v>4044</v>
      </c>
      <c r="K1838" s="66">
        <f t="shared" si="146"/>
        <v>0</v>
      </c>
      <c r="L1838" s="67"/>
      <c r="M1838" s="67"/>
      <c r="N1838" s="66">
        <f t="shared" si="147"/>
        <v>0</v>
      </c>
    </row>
    <row r="1839" spans="1:17" s="39" customFormat="1" x14ac:dyDescent="0.3">
      <c r="A1839" s="35">
        <v>610</v>
      </c>
      <c r="B1839" s="36"/>
      <c r="C1839" s="37">
        <v>43682</v>
      </c>
      <c r="D1839" s="38" t="s">
        <v>4071</v>
      </c>
      <c r="E1839" s="35">
        <v>0.81799999999999995</v>
      </c>
      <c r="F1839" s="39" t="s">
        <v>4072</v>
      </c>
      <c r="G1839" s="40" t="s">
        <v>4073</v>
      </c>
      <c r="H1839" s="39">
        <v>3010</v>
      </c>
      <c r="I1839" s="41">
        <v>0.5</v>
      </c>
      <c r="J1839" s="41">
        <v>107300</v>
      </c>
      <c r="K1839" s="41">
        <f t="shared" si="146"/>
        <v>306570</v>
      </c>
      <c r="L1839" s="42">
        <v>315000</v>
      </c>
      <c r="M1839" s="42">
        <v>1260</v>
      </c>
      <c r="N1839" s="41">
        <f t="shared" si="147"/>
        <v>1260.5</v>
      </c>
      <c r="O1839" s="53"/>
      <c r="P1839" s="37"/>
      <c r="Q1839" s="36"/>
    </row>
    <row r="1840" spans="1:17" x14ac:dyDescent="0.3">
      <c r="K1840" s="66"/>
      <c r="L1840" s="67"/>
      <c r="M1840" s="67"/>
      <c r="N1840" s="66">
        <f>SUM(N1825:N1839)</f>
        <v>3320.1499999999996</v>
      </c>
      <c r="O1840" s="51">
        <v>72685</v>
      </c>
      <c r="P1840" s="68">
        <v>43682</v>
      </c>
    </row>
    <row r="1841" spans="1:17" x14ac:dyDescent="0.3">
      <c r="K1841" s="66"/>
      <c r="L1841" s="67"/>
      <c r="M1841" s="67"/>
      <c r="N1841" s="66"/>
    </row>
    <row r="1842" spans="1:17" s="64" customFormat="1" x14ac:dyDescent="0.3">
      <c r="A1842" s="63">
        <v>605</v>
      </c>
      <c r="B1842" s="21"/>
      <c r="C1842" s="68">
        <v>43678</v>
      </c>
      <c r="D1842" s="62" t="s">
        <v>4074</v>
      </c>
      <c r="E1842" s="63">
        <v>42.093000000000004</v>
      </c>
      <c r="F1842" s="64" t="s">
        <v>3993</v>
      </c>
      <c r="G1842" s="65" t="s">
        <v>4075</v>
      </c>
      <c r="H1842" s="64">
        <v>1100</v>
      </c>
      <c r="I1842" s="66">
        <v>0.5</v>
      </c>
      <c r="J1842" s="66">
        <v>12500</v>
      </c>
      <c r="K1842" s="66">
        <f t="shared" si="146"/>
        <v>35710</v>
      </c>
      <c r="L1842" s="67">
        <v>126279</v>
      </c>
      <c r="M1842" s="67">
        <v>505.12</v>
      </c>
      <c r="N1842" s="66">
        <f t="shared" si="147"/>
        <v>505.62</v>
      </c>
      <c r="O1842" s="97"/>
      <c r="P1842" s="68"/>
      <c r="Q1842" s="21"/>
    </row>
    <row r="1843" spans="1:17" x14ac:dyDescent="0.3">
      <c r="A1843" s="63" t="s">
        <v>4076</v>
      </c>
      <c r="C1843" s="48">
        <v>43682</v>
      </c>
      <c r="D1843" s="22" t="s">
        <v>4077</v>
      </c>
      <c r="E1843" s="44" t="s">
        <v>3550</v>
      </c>
      <c r="F1843" s="23" t="s">
        <v>4078</v>
      </c>
      <c r="G1843" s="24" t="s">
        <v>4079</v>
      </c>
      <c r="H1843" s="23">
        <v>2040</v>
      </c>
      <c r="I1843" s="25">
        <v>0.5</v>
      </c>
      <c r="J1843" s="46">
        <v>30310</v>
      </c>
      <c r="K1843" s="66">
        <f t="shared" si="146"/>
        <v>86600</v>
      </c>
      <c r="L1843" s="67"/>
      <c r="M1843" s="67"/>
      <c r="N1843" s="66">
        <f t="shared" si="147"/>
        <v>0.5</v>
      </c>
    </row>
    <row r="1844" spans="1:17" x14ac:dyDescent="0.3">
      <c r="A1844" s="63">
        <v>611</v>
      </c>
      <c r="C1844" s="48">
        <v>43682</v>
      </c>
      <c r="D1844" s="22" t="s">
        <v>4077</v>
      </c>
      <c r="E1844" s="44" t="s">
        <v>3550</v>
      </c>
      <c r="F1844" s="23" t="s">
        <v>4078</v>
      </c>
      <c r="G1844" s="24" t="s">
        <v>4080</v>
      </c>
      <c r="H1844" s="23">
        <v>2040</v>
      </c>
      <c r="I1844" s="25">
        <v>0.5</v>
      </c>
      <c r="J1844" s="46">
        <v>30310</v>
      </c>
      <c r="K1844" s="66">
        <f t="shared" si="146"/>
        <v>86600</v>
      </c>
      <c r="L1844" s="67">
        <v>33000</v>
      </c>
      <c r="M1844" s="67">
        <v>132</v>
      </c>
      <c r="N1844" s="66">
        <f t="shared" si="147"/>
        <v>132.5</v>
      </c>
    </row>
    <row r="1845" spans="1:17" x14ac:dyDescent="0.3">
      <c r="A1845" s="63" t="s">
        <v>4081</v>
      </c>
      <c r="C1845" s="48">
        <v>43682</v>
      </c>
      <c r="D1845" s="22" t="s">
        <v>4082</v>
      </c>
      <c r="E1845" s="44">
        <v>10</v>
      </c>
      <c r="F1845" s="23" t="s">
        <v>4083</v>
      </c>
      <c r="G1845" s="24" t="s">
        <v>4084</v>
      </c>
      <c r="H1845" s="23">
        <v>1170</v>
      </c>
      <c r="I1845" s="25">
        <v>0.5</v>
      </c>
      <c r="J1845" s="46">
        <v>34000</v>
      </c>
      <c r="K1845" s="66">
        <f t="shared" si="146"/>
        <v>97140</v>
      </c>
      <c r="L1845" s="67"/>
      <c r="M1845" s="67"/>
      <c r="N1845" s="66">
        <f t="shared" si="147"/>
        <v>0.5</v>
      </c>
    </row>
    <row r="1846" spans="1:17" x14ac:dyDescent="0.3">
      <c r="A1846" s="63">
        <v>612</v>
      </c>
      <c r="C1846" s="48">
        <v>43682</v>
      </c>
      <c r="D1846" s="22" t="s">
        <v>4085</v>
      </c>
      <c r="E1846" s="44">
        <v>3.028</v>
      </c>
      <c r="F1846" s="23" t="s">
        <v>4086</v>
      </c>
      <c r="G1846" s="24" t="s">
        <v>4087</v>
      </c>
      <c r="H1846" s="23">
        <v>1120</v>
      </c>
      <c r="I1846" s="25">
        <v>0.5</v>
      </c>
      <c r="J1846" s="46">
        <v>5540</v>
      </c>
      <c r="K1846" s="66">
        <f t="shared" si="146"/>
        <v>15830</v>
      </c>
      <c r="L1846" s="67">
        <v>38000</v>
      </c>
      <c r="M1846" s="67">
        <v>152</v>
      </c>
      <c r="N1846" s="66">
        <f t="shared" si="147"/>
        <v>152.5</v>
      </c>
    </row>
    <row r="1847" spans="1:17" x14ac:dyDescent="0.3">
      <c r="A1847" s="63">
        <v>613</v>
      </c>
      <c r="C1847" s="48">
        <v>43682</v>
      </c>
      <c r="D1847" s="22" t="s">
        <v>2999</v>
      </c>
      <c r="E1847" s="44" t="s">
        <v>4088</v>
      </c>
      <c r="F1847" s="23" t="s">
        <v>4091</v>
      </c>
      <c r="G1847" s="24" t="s">
        <v>4092</v>
      </c>
      <c r="H1847" s="23">
        <v>1150</v>
      </c>
      <c r="I1847" s="25">
        <v>2</v>
      </c>
      <c r="J1847" s="46">
        <v>293840</v>
      </c>
      <c r="K1847" s="66">
        <f t="shared" si="146"/>
        <v>839540</v>
      </c>
      <c r="L1847" s="67">
        <v>440000</v>
      </c>
      <c r="M1847" s="67">
        <v>1760</v>
      </c>
      <c r="N1847" s="66">
        <f t="shared" si="147"/>
        <v>1762</v>
      </c>
    </row>
    <row r="1848" spans="1:17" x14ac:dyDescent="0.3">
      <c r="D1848" s="22" t="s">
        <v>3000</v>
      </c>
      <c r="E1848" s="44" t="s">
        <v>4089</v>
      </c>
      <c r="F1848" s="23" t="s">
        <v>4044</v>
      </c>
      <c r="G1848" s="24" t="s">
        <v>2899</v>
      </c>
      <c r="K1848" s="66">
        <f t="shared" si="146"/>
        <v>0</v>
      </c>
      <c r="L1848" s="67"/>
      <c r="M1848" s="67"/>
      <c r="N1848" s="66">
        <f t="shared" si="147"/>
        <v>0</v>
      </c>
    </row>
    <row r="1849" spans="1:17" x14ac:dyDescent="0.3">
      <c r="D1849" s="22" t="s">
        <v>3001</v>
      </c>
      <c r="E1849" s="44" t="s">
        <v>4090</v>
      </c>
      <c r="F1849" s="23" t="s">
        <v>4044</v>
      </c>
      <c r="G1849" s="24" t="s">
        <v>2899</v>
      </c>
      <c r="K1849" s="66">
        <f t="shared" si="146"/>
        <v>0</v>
      </c>
      <c r="L1849" s="67"/>
      <c r="M1849" s="67"/>
      <c r="N1849" s="66">
        <f t="shared" si="147"/>
        <v>0</v>
      </c>
    </row>
    <row r="1850" spans="1:17" x14ac:dyDescent="0.3">
      <c r="D1850" s="22" t="s">
        <v>2998</v>
      </c>
      <c r="E1850" s="44">
        <v>56.555</v>
      </c>
      <c r="F1850" s="23" t="s">
        <v>4044</v>
      </c>
      <c r="G1850" s="24" t="s">
        <v>2899</v>
      </c>
      <c r="K1850" s="66">
        <f t="shared" si="146"/>
        <v>0</v>
      </c>
      <c r="L1850" s="67"/>
      <c r="M1850" s="67"/>
      <c r="N1850" s="66">
        <f t="shared" si="147"/>
        <v>0</v>
      </c>
    </row>
    <row r="1851" spans="1:17" x14ac:dyDescent="0.3">
      <c r="A1851" s="63">
        <v>614</v>
      </c>
      <c r="C1851" s="48">
        <v>43682</v>
      </c>
      <c r="D1851" s="22" t="s">
        <v>2999</v>
      </c>
      <c r="E1851" s="44" t="s">
        <v>4093</v>
      </c>
      <c r="F1851" s="23" t="s">
        <v>4097</v>
      </c>
      <c r="G1851" s="24" t="s">
        <v>4092</v>
      </c>
      <c r="H1851" s="23">
        <v>1150</v>
      </c>
      <c r="I1851" s="25">
        <v>2</v>
      </c>
      <c r="J1851" s="46">
        <v>293840</v>
      </c>
      <c r="K1851" s="66">
        <f t="shared" si="146"/>
        <v>839540</v>
      </c>
      <c r="L1851" s="67">
        <v>220000</v>
      </c>
      <c r="M1851" s="67">
        <v>880</v>
      </c>
      <c r="N1851" s="66">
        <f t="shared" si="147"/>
        <v>882</v>
      </c>
    </row>
    <row r="1852" spans="1:17" x14ac:dyDescent="0.3">
      <c r="D1852" s="22" t="s">
        <v>3000</v>
      </c>
      <c r="E1852" s="44" t="s">
        <v>4094</v>
      </c>
      <c r="F1852" s="23" t="s">
        <v>4044</v>
      </c>
      <c r="G1852" s="24" t="s">
        <v>2899</v>
      </c>
      <c r="K1852" s="66">
        <f t="shared" si="146"/>
        <v>0</v>
      </c>
      <c r="L1852" s="67"/>
      <c r="M1852" s="67"/>
      <c r="N1852" s="66">
        <f t="shared" si="147"/>
        <v>0</v>
      </c>
    </row>
    <row r="1853" spans="1:17" x14ac:dyDescent="0.3">
      <c r="D1853" s="22" t="s">
        <v>3001</v>
      </c>
      <c r="E1853" s="44" t="s">
        <v>4095</v>
      </c>
      <c r="F1853" s="23" t="s">
        <v>4044</v>
      </c>
      <c r="G1853" s="24" t="s">
        <v>2899</v>
      </c>
      <c r="K1853" s="66">
        <f t="shared" si="146"/>
        <v>0</v>
      </c>
      <c r="L1853" s="67"/>
      <c r="M1853" s="67"/>
      <c r="N1853" s="66">
        <f t="shared" si="147"/>
        <v>0</v>
      </c>
    </row>
    <row r="1854" spans="1:17" x14ac:dyDescent="0.3">
      <c r="D1854" s="22" t="s">
        <v>2998</v>
      </c>
      <c r="E1854" s="44" t="s">
        <v>4096</v>
      </c>
      <c r="F1854" s="23" t="s">
        <v>4044</v>
      </c>
      <c r="G1854" s="24" t="s">
        <v>2899</v>
      </c>
      <c r="K1854" s="66">
        <f t="shared" si="146"/>
        <v>0</v>
      </c>
      <c r="L1854" s="67"/>
      <c r="M1854" s="67"/>
      <c r="N1854" s="66">
        <f t="shared" si="147"/>
        <v>0</v>
      </c>
    </row>
    <row r="1855" spans="1:17" x14ac:dyDescent="0.3">
      <c r="A1855" s="63">
        <v>615</v>
      </c>
      <c r="C1855" s="48">
        <v>43682</v>
      </c>
      <c r="D1855" s="22" t="s">
        <v>3000</v>
      </c>
      <c r="E1855" s="44" t="s">
        <v>4094</v>
      </c>
      <c r="F1855" s="23" t="s">
        <v>4098</v>
      </c>
      <c r="G1855" s="24" t="s">
        <v>4092</v>
      </c>
      <c r="H1855" s="23">
        <v>1150</v>
      </c>
      <c r="I1855" s="25">
        <v>2</v>
      </c>
      <c r="J1855" s="46">
        <v>293840</v>
      </c>
      <c r="K1855" s="66">
        <f t="shared" si="146"/>
        <v>839540</v>
      </c>
      <c r="L1855" s="67">
        <v>220000</v>
      </c>
      <c r="M1855" s="67">
        <v>880</v>
      </c>
      <c r="N1855" s="66">
        <f t="shared" si="147"/>
        <v>882</v>
      </c>
    </row>
    <row r="1856" spans="1:17" x14ac:dyDescent="0.3">
      <c r="D1856" s="22" t="s">
        <v>2999</v>
      </c>
      <c r="E1856" s="44" t="s">
        <v>4093</v>
      </c>
      <c r="G1856" s="24" t="s">
        <v>2899</v>
      </c>
      <c r="K1856" s="66">
        <f t="shared" si="146"/>
        <v>0</v>
      </c>
      <c r="L1856" s="67"/>
      <c r="M1856" s="67"/>
      <c r="N1856" s="66">
        <f t="shared" si="147"/>
        <v>0</v>
      </c>
    </row>
    <row r="1857" spans="1:17" x14ac:dyDescent="0.3">
      <c r="D1857" s="22" t="s">
        <v>3001</v>
      </c>
      <c r="E1857" s="44" t="s">
        <v>4095</v>
      </c>
      <c r="G1857" s="24" t="s">
        <v>2899</v>
      </c>
      <c r="K1857" s="66">
        <f t="shared" si="146"/>
        <v>0</v>
      </c>
      <c r="L1857" s="67"/>
      <c r="M1857" s="67"/>
      <c r="N1857" s="66">
        <f t="shared" si="147"/>
        <v>0</v>
      </c>
    </row>
    <row r="1858" spans="1:17" x14ac:dyDescent="0.3">
      <c r="D1858" s="22" t="s">
        <v>2998</v>
      </c>
      <c r="E1858" s="44" t="s">
        <v>4096</v>
      </c>
      <c r="G1858" s="24" t="s">
        <v>2899</v>
      </c>
      <c r="K1858" s="66">
        <f t="shared" si="146"/>
        <v>0</v>
      </c>
      <c r="L1858" s="67"/>
      <c r="M1858" s="67"/>
      <c r="N1858" s="66">
        <f t="shared" si="147"/>
        <v>0</v>
      </c>
    </row>
    <row r="1859" spans="1:17" x14ac:dyDescent="0.3">
      <c r="A1859" s="63">
        <v>616</v>
      </c>
      <c r="C1859" s="48">
        <v>43683</v>
      </c>
      <c r="D1859" s="22" t="s">
        <v>4099</v>
      </c>
      <c r="E1859" s="44" t="s">
        <v>4101</v>
      </c>
      <c r="F1859" s="23" t="s">
        <v>4103</v>
      </c>
      <c r="G1859" s="24" t="s">
        <v>4104</v>
      </c>
      <c r="H1859" s="23">
        <v>3010</v>
      </c>
      <c r="I1859" s="25">
        <v>1</v>
      </c>
      <c r="J1859" s="46">
        <v>8450</v>
      </c>
      <c r="K1859" s="66">
        <f t="shared" si="146"/>
        <v>24140</v>
      </c>
      <c r="L1859" s="67">
        <v>12000</v>
      </c>
      <c r="M1859" s="67">
        <v>48</v>
      </c>
      <c r="N1859" s="66">
        <f t="shared" si="147"/>
        <v>49</v>
      </c>
    </row>
    <row r="1860" spans="1:17" x14ac:dyDescent="0.3">
      <c r="D1860" s="22" t="s">
        <v>4100</v>
      </c>
      <c r="E1860" s="44" t="s">
        <v>4102</v>
      </c>
      <c r="F1860" s="23" t="s">
        <v>4044</v>
      </c>
      <c r="G1860" s="24" t="s">
        <v>2899</v>
      </c>
      <c r="K1860" s="66">
        <f t="shared" si="146"/>
        <v>0</v>
      </c>
      <c r="L1860" s="67"/>
      <c r="M1860" s="67"/>
      <c r="N1860" s="66">
        <f t="shared" si="147"/>
        <v>0</v>
      </c>
    </row>
    <row r="1861" spans="1:17" x14ac:dyDescent="0.3">
      <c r="A1861" s="63">
        <v>618</v>
      </c>
      <c r="C1861" s="48">
        <v>43683</v>
      </c>
      <c r="D1861" s="22" t="s">
        <v>4110</v>
      </c>
      <c r="E1861" s="44">
        <v>0.23780000000000001</v>
      </c>
      <c r="F1861" s="23" t="s">
        <v>4111</v>
      </c>
      <c r="G1861" s="24" t="s">
        <v>4112</v>
      </c>
      <c r="H1861" s="23">
        <v>1140</v>
      </c>
      <c r="I1861" s="25">
        <v>0.5</v>
      </c>
      <c r="J1861" s="46">
        <v>2440</v>
      </c>
      <c r="K1861" s="66">
        <f t="shared" si="146"/>
        <v>6970</v>
      </c>
      <c r="L1861" s="67">
        <v>2500</v>
      </c>
      <c r="M1861" s="67">
        <v>28</v>
      </c>
      <c r="N1861" s="66">
        <f t="shared" si="147"/>
        <v>28.5</v>
      </c>
    </row>
    <row r="1862" spans="1:17" s="39" customFormat="1" x14ac:dyDescent="0.3">
      <c r="A1862" s="35" t="s">
        <v>4118</v>
      </c>
      <c r="B1862" s="36"/>
      <c r="C1862" s="37">
        <v>43683</v>
      </c>
      <c r="D1862" s="38" t="s">
        <v>4119</v>
      </c>
      <c r="E1862" s="35">
        <v>20.202999999999999</v>
      </c>
      <c r="F1862" s="39" t="s">
        <v>4120</v>
      </c>
      <c r="G1862" s="40" t="s">
        <v>4121</v>
      </c>
      <c r="H1862" s="39">
        <v>1010</v>
      </c>
      <c r="I1862" s="41">
        <v>0.5</v>
      </c>
      <c r="J1862" s="41">
        <v>35260</v>
      </c>
      <c r="K1862" s="41">
        <f t="shared" si="146"/>
        <v>100740</v>
      </c>
      <c r="L1862" s="42">
        <v>35260</v>
      </c>
      <c r="M1862" s="42"/>
      <c r="N1862" s="41">
        <f t="shared" si="147"/>
        <v>0.5</v>
      </c>
      <c r="O1862" s="53"/>
      <c r="P1862" s="37"/>
      <c r="Q1862" s="36"/>
    </row>
    <row r="1863" spans="1:17" x14ac:dyDescent="0.3">
      <c r="K1863" s="66"/>
      <c r="L1863" s="67"/>
      <c r="M1863" s="67"/>
      <c r="N1863" s="66">
        <f>SUM(N1842:N1862)</f>
        <v>4395.62</v>
      </c>
      <c r="O1863" s="51">
        <v>72711</v>
      </c>
      <c r="P1863" s="68">
        <v>43683</v>
      </c>
    </row>
    <row r="1864" spans="1:17" x14ac:dyDescent="0.3">
      <c r="K1864" s="66"/>
      <c r="L1864" s="67"/>
      <c r="M1864" s="67"/>
      <c r="N1864" s="66"/>
    </row>
    <row r="1865" spans="1:17" s="64" customFormat="1" x14ac:dyDescent="0.3">
      <c r="A1865" s="63" t="s">
        <v>4113</v>
      </c>
      <c r="B1865" s="21"/>
      <c r="C1865" s="68">
        <v>43683</v>
      </c>
      <c r="D1865" s="62" t="s">
        <v>4114</v>
      </c>
      <c r="E1865" s="63" t="s">
        <v>4115</v>
      </c>
      <c r="F1865" s="64" t="s">
        <v>4116</v>
      </c>
      <c r="G1865" s="65" t="s">
        <v>4117</v>
      </c>
      <c r="H1865" s="64">
        <v>2050</v>
      </c>
      <c r="I1865" s="66">
        <v>0.5</v>
      </c>
      <c r="J1865" s="66">
        <v>36390</v>
      </c>
      <c r="K1865" s="66">
        <f t="shared" ref="K1865" si="148">ROUND(J1865/0.35,-1)</f>
        <v>103970</v>
      </c>
      <c r="L1865" s="67"/>
      <c r="M1865" s="67"/>
      <c r="N1865" s="66">
        <f t="shared" ref="N1865" si="149">I1865+M1865</f>
        <v>0.5</v>
      </c>
      <c r="O1865" s="98"/>
      <c r="P1865" s="68"/>
      <c r="Q1865" s="21"/>
    </row>
    <row r="1866" spans="1:17" s="64" customFormat="1" x14ac:dyDescent="0.3">
      <c r="A1866" s="63">
        <v>617</v>
      </c>
      <c r="B1866" s="21"/>
      <c r="C1866" s="68">
        <v>43683</v>
      </c>
      <c r="D1866" s="62" t="s">
        <v>4105</v>
      </c>
      <c r="E1866" s="63" t="s">
        <v>4107</v>
      </c>
      <c r="F1866" s="64" t="s">
        <v>4108</v>
      </c>
      <c r="G1866" s="65" t="s">
        <v>4109</v>
      </c>
      <c r="H1866" s="64">
        <v>2050</v>
      </c>
      <c r="I1866" s="66">
        <v>1</v>
      </c>
      <c r="J1866" s="66">
        <v>25230</v>
      </c>
      <c r="K1866" s="66">
        <f>ROUND(J1866/0.35,-1)</f>
        <v>72090</v>
      </c>
      <c r="L1866" s="67">
        <v>72000</v>
      </c>
      <c r="M1866" s="67">
        <v>288</v>
      </c>
      <c r="N1866" s="66">
        <f>I1866+M1866</f>
        <v>289</v>
      </c>
      <c r="O1866" s="98"/>
      <c r="P1866" s="68"/>
      <c r="Q1866" s="21"/>
    </row>
    <row r="1867" spans="1:17" s="64" customFormat="1" x14ac:dyDescent="0.3">
      <c r="A1867" s="63"/>
      <c r="B1867" s="21"/>
      <c r="C1867" s="68"/>
      <c r="D1867" s="62" t="s">
        <v>4106</v>
      </c>
      <c r="E1867" s="63" t="s">
        <v>4107</v>
      </c>
      <c r="F1867" s="64" t="s">
        <v>4044</v>
      </c>
      <c r="G1867" s="65"/>
      <c r="I1867" s="66"/>
      <c r="J1867" s="66"/>
      <c r="K1867" s="66">
        <f>ROUND(J1867/0.35,-1)</f>
        <v>0</v>
      </c>
      <c r="L1867" s="67"/>
      <c r="M1867" s="67"/>
      <c r="N1867" s="66">
        <f>I1867+M1867</f>
        <v>0</v>
      </c>
      <c r="O1867" s="98"/>
      <c r="P1867" s="68"/>
      <c r="Q1867" s="21"/>
    </row>
    <row r="1868" spans="1:17" x14ac:dyDescent="0.3">
      <c r="A1868" s="63">
        <v>619</v>
      </c>
      <c r="C1868" s="48">
        <v>43683</v>
      </c>
      <c r="D1868" s="22" t="s">
        <v>4122</v>
      </c>
      <c r="E1868" s="44">
        <v>0.30470000000000003</v>
      </c>
      <c r="F1868" s="23" t="s">
        <v>4123</v>
      </c>
      <c r="G1868" s="24" t="s">
        <v>4124</v>
      </c>
      <c r="H1868" s="23">
        <v>3010</v>
      </c>
      <c r="I1868" s="25">
        <v>0.5</v>
      </c>
      <c r="J1868" s="46">
        <v>24950</v>
      </c>
      <c r="K1868" s="66">
        <f t="shared" si="146"/>
        <v>71290</v>
      </c>
      <c r="L1868" s="67">
        <v>67000</v>
      </c>
      <c r="M1868" s="67">
        <v>268</v>
      </c>
      <c r="N1868" s="66">
        <f t="shared" si="147"/>
        <v>268.5</v>
      </c>
    </row>
    <row r="1869" spans="1:17" x14ac:dyDescent="0.3">
      <c r="A1869" s="63">
        <v>620</v>
      </c>
      <c r="C1869" s="48">
        <v>43683</v>
      </c>
      <c r="D1869" s="22" t="s">
        <v>4125</v>
      </c>
      <c r="E1869" s="44" t="s">
        <v>4126</v>
      </c>
      <c r="F1869" s="23" t="s">
        <v>4127</v>
      </c>
      <c r="G1869" s="24" t="s">
        <v>4128</v>
      </c>
      <c r="H1869" s="23">
        <v>3010</v>
      </c>
      <c r="I1869" s="25">
        <v>0.5</v>
      </c>
      <c r="J1869" s="46">
        <v>29230</v>
      </c>
      <c r="K1869" s="66">
        <f t="shared" si="146"/>
        <v>83510</v>
      </c>
      <c r="L1869" s="67">
        <v>113325</v>
      </c>
      <c r="M1869" s="67">
        <v>453.3</v>
      </c>
      <c r="N1869" s="66">
        <f t="shared" si="147"/>
        <v>453.8</v>
      </c>
    </row>
    <row r="1870" spans="1:17" x14ac:dyDescent="0.3">
      <c r="A1870" s="63" t="s">
        <v>4129</v>
      </c>
      <c r="C1870" s="48">
        <v>43683</v>
      </c>
      <c r="D1870" s="22" t="s">
        <v>4130</v>
      </c>
      <c r="E1870" s="44" t="s">
        <v>4131</v>
      </c>
      <c r="F1870" s="23" t="s">
        <v>4132</v>
      </c>
      <c r="G1870" s="24" t="s">
        <v>4133</v>
      </c>
      <c r="H1870" s="23">
        <v>2050</v>
      </c>
      <c r="I1870" s="25">
        <v>0.5</v>
      </c>
      <c r="J1870" s="46">
        <v>8570</v>
      </c>
      <c r="K1870" s="66">
        <f t="shared" si="146"/>
        <v>24490</v>
      </c>
      <c r="L1870" s="67"/>
      <c r="M1870" s="67"/>
      <c r="N1870" s="66">
        <f t="shared" si="147"/>
        <v>0.5</v>
      </c>
    </row>
    <row r="1871" spans="1:17" x14ac:dyDescent="0.3">
      <c r="A1871" s="63">
        <v>621</v>
      </c>
      <c r="C1871" s="48">
        <v>43679</v>
      </c>
      <c r="D1871" s="22" t="s">
        <v>4028</v>
      </c>
      <c r="E1871" s="44" t="s">
        <v>4134</v>
      </c>
      <c r="F1871" s="23" t="s">
        <v>4135</v>
      </c>
      <c r="G1871" s="24" t="s">
        <v>4136</v>
      </c>
      <c r="H1871" s="23">
        <v>1100</v>
      </c>
      <c r="I1871" s="25">
        <v>1</v>
      </c>
      <c r="J1871" s="46">
        <v>32840</v>
      </c>
      <c r="K1871" s="66">
        <f t="shared" si="146"/>
        <v>93830</v>
      </c>
      <c r="L1871" s="67">
        <v>95000</v>
      </c>
      <c r="M1871" s="67">
        <v>380</v>
      </c>
      <c r="N1871" s="66">
        <f t="shared" si="147"/>
        <v>381</v>
      </c>
    </row>
    <row r="1872" spans="1:17" s="39" customFormat="1" x14ac:dyDescent="0.3">
      <c r="A1872" s="35"/>
      <c r="B1872" s="36"/>
      <c r="C1872" s="37"/>
      <c r="D1872" s="38" t="s">
        <v>4029</v>
      </c>
      <c r="E1872" s="35">
        <v>0.1825</v>
      </c>
      <c r="F1872" s="39" t="s">
        <v>2899</v>
      </c>
      <c r="G1872" s="40" t="s">
        <v>2899</v>
      </c>
      <c r="I1872" s="41"/>
      <c r="J1872" s="41"/>
      <c r="K1872" s="41">
        <f t="shared" si="146"/>
        <v>0</v>
      </c>
      <c r="L1872" s="42"/>
      <c r="M1872" s="42"/>
      <c r="N1872" s="41">
        <f t="shared" si="147"/>
        <v>0</v>
      </c>
      <c r="O1872" s="53"/>
      <c r="P1872" s="37"/>
      <c r="Q1872" s="36"/>
    </row>
    <row r="1873" spans="1:17" x14ac:dyDescent="0.3">
      <c r="C1873" s="68"/>
      <c r="D1873" s="62"/>
      <c r="E1873" s="63"/>
      <c r="K1873" s="66"/>
      <c r="L1873" s="67"/>
      <c r="M1873" s="67"/>
      <c r="N1873" s="66">
        <f>SUM(N1865:N1872)</f>
        <v>1393.3</v>
      </c>
      <c r="O1873" s="51">
        <v>72719</v>
      </c>
      <c r="P1873" s="68">
        <v>43684</v>
      </c>
    </row>
    <row r="1874" spans="1:17" x14ac:dyDescent="0.3">
      <c r="C1874" s="68"/>
      <c r="D1874" s="62"/>
      <c r="E1874" s="63"/>
      <c r="K1874" s="66"/>
      <c r="L1874" s="67"/>
      <c r="M1874" s="67"/>
      <c r="N1874" s="66"/>
    </row>
    <row r="1875" spans="1:17" s="64" customFormat="1" x14ac:dyDescent="0.3">
      <c r="A1875" s="63">
        <v>622</v>
      </c>
      <c r="B1875" s="21"/>
      <c r="C1875" s="68">
        <v>43684</v>
      </c>
      <c r="D1875" s="62" t="s">
        <v>4137</v>
      </c>
      <c r="E1875" s="63">
        <v>82.888000000000005</v>
      </c>
      <c r="F1875" s="64" t="s">
        <v>4138</v>
      </c>
      <c r="G1875" s="65" t="s">
        <v>4139</v>
      </c>
      <c r="H1875" s="64">
        <v>1120</v>
      </c>
      <c r="I1875" s="66">
        <v>0.5</v>
      </c>
      <c r="J1875" s="66">
        <v>177560</v>
      </c>
      <c r="K1875" s="66">
        <f t="shared" si="146"/>
        <v>507310</v>
      </c>
      <c r="L1875" s="67">
        <v>478500</v>
      </c>
      <c r="M1875" s="67">
        <v>1914</v>
      </c>
      <c r="N1875" s="66">
        <f t="shared" si="147"/>
        <v>1914.5</v>
      </c>
      <c r="O1875" s="99"/>
      <c r="P1875" s="68"/>
      <c r="Q1875" s="21"/>
    </row>
    <row r="1876" spans="1:17" s="64" customFormat="1" x14ac:dyDescent="0.3">
      <c r="A1876" s="63">
        <v>623</v>
      </c>
      <c r="B1876" s="21"/>
      <c r="C1876" s="68">
        <v>43684</v>
      </c>
      <c r="D1876" s="62" t="s">
        <v>4140</v>
      </c>
      <c r="E1876" s="63">
        <v>7.54</v>
      </c>
      <c r="F1876" s="64" t="s">
        <v>4141</v>
      </c>
      <c r="G1876" s="65" t="s">
        <v>4142</v>
      </c>
      <c r="H1876" s="64">
        <v>1180</v>
      </c>
      <c r="I1876" s="66">
        <v>0.5</v>
      </c>
      <c r="J1876" s="66">
        <v>49860</v>
      </c>
      <c r="K1876" s="66">
        <f t="shared" si="146"/>
        <v>142460</v>
      </c>
      <c r="L1876" s="67">
        <v>140000</v>
      </c>
      <c r="M1876" s="67">
        <v>560</v>
      </c>
      <c r="N1876" s="66">
        <f t="shared" si="147"/>
        <v>560.5</v>
      </c>
      <c r="O1876" s="99"/>
      <c r="P1876" s="68"/>
      <c r="Q1876" s="21"/>
    </row>
    <row r="1877" spans="1:17" s="64" customFormat="1" x14ac:dyDescent="0.3">
      <c r="A1877" s="63">
        <v>624</v>
      </c>
      <c r="B1877" s="21"/>
      <c r="C1877" s="68">
        <v>43684</v>
      </c>
      <c r="D1877" s="62" t="s">
        <v>4143</v>
      </c>
      <c r="E1877" s="63">
        <v>1.347</v>
      </c>
      <c r="F1877" s="64" t="s">
        <v>4144</v>
      </c>
      <c r="G1877" s="65" t="s">
        <v>4145</v>
      </c>
      <c r="H1877" s="64">
        <v>1100</v>
      </c>
      <c r="I1877" s="66">
        <v>0.5</v>
      </c>
      <c r="J1877" s="66">
        <v>1590</v>
      </c>
      <c r="K1877" s="66">
        <f t="shared" si="146"/>
        <v>4540</v>
      </c>
      <c r="L1877" s="67">
        <v>2500</v>
      </c>
      <c r="M1877" s="67">
        <v>10</v>
      </c>
      <c r="N1877" s="66">
        <f t="shared" si="147"/>
        <v>10.5</v>
      </c>
      <c r="O1877" s="99"/>
      <c r="P1877" s="68"/>
      <c r="Q1877" s="21"/>
    </row>
    <row r="1878" spans="1:17" s="64" customFormat="1" x14ac:dyDescent="0.3">
      <c r="A1878" s="63" t="s">
        <v>4150</v>
      </c>
      <c r="B1878" s="21"/>
      <c r="C1878" s="68">
        <v>43685</v>
      </c>
      <c r="D1878" s="62" t="s">
        <v>4146</v>
      </c>
      <c r="E1878" s="63">
        <v>0.63300000000000001</v>
      </c>
      <c r="F1878" s="64" t="s">
        <v>4148</v>
      </c>
      <c r="G1878" s="65" t="s">
        <v>4149</v>
      </c>
      <c r="H1878" s="64">
        <v>1100</v>
      </c>
      <c r="I1878" s="66">
        <v>1</v>
      </c>
      <c r="J1878" s="66">
        <v>42320</v>
      </c>
      <c r="K1878" s="66">
        <f t="shared" si="146"/>
        <v>120910</v>
      </c>
      <c r="L1878" s="67"/>
      <c r="M1878" s="67"/>
      <c r="N1878" s="66">
        <f t="shared" si="147"/>
        <v>1</v>
      </c>
      <c r="O1878" s="99"/>
      <c r="P1878" s="68"/>
      <c r="Q1878" s="21"/>
    </row>
    <row r="1879" spans="1:17" s="39" customFormat="1" x14ac:dyDescent="0.3">
      <c r="A1879" s="35"/>
      <c r="B1879" s="36"/>
      <c r="C1879" s="37"/>
      <c r="D1879" s="38" t="s">
        <v>4147</v>
      </c>
      <c r="E1879" s="35">
        <v>10.391999999999999</v>
      </c>
      <c r="F1879" s="39" t="s">
        <v>2899</v>
      </c>
      <c r="G1879" s="40" t="s">
        <v>2899</v>
      </c>
      <c r="I1879" s="41"/>
      <c r="J1879" s="41"/>
      <c r="K1879" s="41">
        <f t="shared" si="146"/>
        <v>0</v>
      </c>
      <c r="L1879" s="42"/>
      <c r="M1879" s="42"/>
      <c r="N1879" s="41">
        <f t="shared" si="147"/>
        <v>0</v>
      </c>
      <c r="O1879" s="53"/>
      <c r="P1879" s="37"/>
      <c r="Q1879" s="36"/>
    </row>
    <row r="1880" spans="1:17" x14ac:dyDescent="0.3">
      <c r="K1880" s="66"/>
      <c r="L1880" s="67"/>
      <c r="M1880" s="67"/>
      <c r="N1880" s="66">
        <f>SUM(N1875:N1879)</f>
        <v>2486.5</v>
      </c>
      <c r="O1880" s="51">
        <v>72731</v>
      </c>
      <c r="P1880" s="68">
        <v>43685</v>
      </c>
    </row>
    <row r="1881" spans="1:17" s="64" customFormat="1" x14ac:dyDescent="0.3">
      <c r="A1881" s="63"/>
      <c r="B1881" s="21"/>
      <c r="C1881" s="68"/>
      <c r="D1881" s="62"/>
      <c r="E1881" s="63"/>
      <c r="G1881" s="65"/>
      <c r="I1881" s="66"/>
      <c r="J1881" s="66"/>
      <c r="K1881" s="66"/>
      <c r="L1881" s="67"/>
      <c r="M1881" s="67"/>
      <c r="N1881" s="66"/>
      <c r="O1881" s="100"/>
      <c r="P1881" s="68"/>
      <c r="Q1881" s="21"/>
    </row>
    <row r="1882" spans="1:17" x14ac:dyDescent="0.3">
      <c r="A1882" s="63">
        <v>625</v>
      </c>
      <c r="C1882" s="48">
        <v>43685</v>
      </c>
      <c r="D1882" s="22" t="s">
        <v>86</v>
      </c>
      <c r="E1882" s="44" t="s">
        <v>88</v>
      </c>
      <c r="F1882" s="23" t="s">
        <v>4151</v>
      </c>
      <c r="G1882" s="24" t="s">
        <v>4152</v>
      </c>
      <c r="H1882" s="23">
        <v>1150</v>
      </c>
      <c r="I1882" s="25">
        <v>1</v>
      </c>
      <c r="J1882" s="46">
        <v>6140</v>
      </c>
      <c r="K1882" s="66">
        <f t="shared" ref="K1882:K1937" si="150">ROUND(J1882/0.35,-1)</f>
        <v>17540</v>
      </c>
      <c r="L1882" s="67">
        <v>12000</v>
      </c>
      <c r="M1882" s="67">
        <v>48</v>
      </c>
      <c r="N1882" s="66">
        <f t="shared" ref="N1882:N1937" si="151">I1882+M1882</f>
        <v>49</v>
      </c>
    </row>
    <row r="1883" spans="1:17" x14ac:dyDescent="0.3">
      <c r="D1883" s="22" t="s">
        <v>87</v>
      </c>
      <c r="E1883" s="44" t="s">
        <v>88</v>
      </c>
      <c r="F1883" s="23" t="s">
        <v>77</v>
      </c>
      <c r="G1883" s="24" t="s">
        <v>77</v>
      </c>
      <c r="K1883" s="66">
        <f t="shared" si="150"/>
        <v>0</v>
      </c>
      <c r="L1883" s="67"/>
      <c r="M1883" s="67"/>
      <c r="N1883" s="66">
        <f t="shared" si="151"/>
        <v>0</v>
      </c>
    </row>
    <row r="1884" spans="1:17" x14ac:dyDescent="0.3">
      <c r="A1884" s="63">
        <v>626</v>
      </c>
      <c r="C1884" s="48">
        <v>43685</v>
      </c>
      <c r="D1884" s="22" t="s">
        <v>4153</v>
      </c>
      <c r="E1884" s="44">
        <v>0.82950000000000002</v>
      </c>
      <c r="F1884" s="23" t="s">
        <v>4154</v>
      </c>
      <c r="G1884" s="24" t="s">
        <v>4155</v>
      </c>
      <c r="H1884" s="23">
        <v>1070</v>
      </c>
      <c r="I1884" s="25">
        <v>0.5</v>
      </c>
      <c r="J1884" s="46">
        <v>48800</v>
      </c>
      <c r="K1884" s="66">
        <f t="shared" si="150"/>
        <v>139430</v>
      </c>
      <c r="L1884" s="67">
        <v>175000</v>
      </c>
      <c r="M1884" s="67">
        <v>700</v>
      </c>
      <c r="N1884" s="66">
        <f t="shared" si="151"/>
        <v>700.5</v>
      </c>
    </row>
    <row r="1885" spans="1:17" x14ac:dyDescent="0.3">
      <c r="A1885" s="63" t="s">
        <v>4188</v>
      </c>
      <c r="C1885" s="48">
        <v>43685</v>
      </c>
      <c r="D1885" s="22" t="s">
        <v>3741</v>
      </c>
      <c r="E1885" s="44">
        <v>41.755000000000003</v>
      </c>
      <c r="F1885" s="23" t="s">
        <v>4157</v>
      </c>
      <c r="G1885" s="24" t="s">
        <v>650</v>
      </c>
      <c r="H1885" s="23">
        <v>1200</v>
      </c>
      <c r="I1885" s="25">
        <v>1</v>
      </c>
      <c r="J1885" s="46">
        <v>61140</v>
      </c>
      <c r="K1885" s="66">
        <f t="shared" ref="K1885:K1886" si="152">ROUND(J1885/0.35,-1)</f>
        <v>174690</v>
      </c>
      <c r="L1885" s="67"/>
      <c r="M1885" s="67"/>
      <c r="N1885" s="66">
        <f t="shared" ref="N1885:N1886" si="153">I1885+M1885</f>
        <v>1</v>
      </c>
    </row>
    <row r="1886" spans="1:17" x14ac:dyDescent="0.3">
      <c r="D1886" s="22" t="s">
        <v>4156</v>
      </c>
      <c r="F1886" s="23" t="s">
        <v>77</v>
      </c>
      <c r="G1886" s="24" t="s">
        <v>77</v>
      </c>
      <c r="K1886" s="66">
        <f t="shared" si="152"/>
        <v>0</v>
      </c>
      <c r="L1886" s="67"/>
      <c r="M1886" s="67"/>
      <c r="N1886" s="66">
        <f t="shared" si="153"/>
        <v>0</v>
      </c>
    </row>
    <row r="1887" spans="1:17" x14ac:dyDescent="0.3">
      <c r="A1887" s="63" t="s">
        <v>4158</v>
      </c>
      <c r="C1887" s="48">
        <v>43685</v>
      </c>
      <c r="D1887" s="22" t="s">
        <v>4159</v>
      </c>
      <c r="E1887" s="44">
        <v>38.7014</v>
      </c>
      <c r="F1887" s="23" t="s">
        <v>4160</v>
      </c>
      <c r="G1887" s="24" t="s">
        <v>4161</v>
      </c>
      <c r="H1887" s="23">
        <v>1030</v>
      </c>
      <c r="I1887" s="25">
        <v>0.5</v>
      </c>
      <c r="J1887" s="46">
        <v>38740</v>
      </c>
      <c r="K1887" s="66">
        <f t="shared" si="150"/>
        <v>110690</v>
      </c>
      <c r="L1887" s="67"/>
      <c r="M1887" s="67"/>
      <c r="N1887" s="66">
        <f t="shared" si="151"/>
        <v>0.5</v>
      </c>
    </row>
    <row r="1888" spans="1:17" s="39" customFormat="1" x14ac:dyDescent="0.3">
      <c r="A1888" s="35">
        <v>627</v>
      </c>
      <c r="B1888" s="36"/>
      <c r="C1888" s="37">
        <v>43685</v>
      </c>
      <c r="D1888" s="38" t="s">
        <v>4162</v>
      </c>
      <c r="E1888" s="35">
        <v>19.029900000000001</v>
      </c>
      <c r="F1888" s="39" t="s">
        <v>4163</v>
      </c>
      <c r="G1888" s="40" t="s">
        <v>4164</v>
      </c>
      <c r="H1888" s="39">
        <v>1110</v>
      </c>
      <c r="I1888" s="41">
        <v>0.5</v>
      </c>
      <c r="J1888" s="41">
        <v>20700</v>
      </c>
      <c r="K1888" s="41">
        <f t="shared" si="150"/>
        <v>59140</v>
      </c>
      <c r="L1888" s="42">
        <v>59000</v>
      </c>
      <c r="M1888" s="42">
        <v>236</v>
      </c>
      <c r="N1888" s="41">
        <f t="shared" si="151"/>
        <v>236.5</v>
      </c>
      <c r="O1888" s="53"/>
      <c r="P1888" s="37"/>
      <c r="Q1888" s="36"/>
    </row>
    <row r="1889" spans="1:17" x14ac:dyDescent="0.3">
      <c r="K1889" s="66"/>
      <c r="L1889" s="67"/>
      <c r="M1889" s="67"/>
      <c r="N1889" s="66">
        <f>SUM(N1882:N1888)</f>
        <v>987.5</v>
      </c>
      <c r="O1889" s="51">
        <v>72745</v>
      </c>
      <c r="P1889" s="68">
        <v>43686</v>
      </c>
      <c r="Q1889" s="21" t="s">
        <v>4165</v>
      </c>
    </row>
    <row r="1890" spans="1:17" x14ac:dyDescent="0.3">
      <c r="K1890" s="66"/>
      <c r="L1890" s="67"/>
      <c r="M1890" s="67"/>
      <c r="N1890" s="66"/>
    </row>
    <row r="1891" spans="1:17" x14ac:dyDescent="0.3">
      <c r="A1891" s="63">
        <v>628</v>
      </c>
      <c r="C1891" s="48">
        <v>43689</v>
      </c>
      <c r="D1891" s="22" t="s">
        <v>4166</v>
      </c>
      <c r="E1891" s="44">
        <v>2.6019999999999999</v>
      </c>
      <c r="F1891" s="23" t="s">
        <v>4167</v>
      </c>
      <c r="G1891" s="24" t="s">
        <v>4168</v>
      </c>
      <c r="H1891" s="23">
        <v>1050</v>
      </c>
      <c r="I1891" s="25">
        <v>0.5</v>
      </c>
      <c r="J1891" s="46">
        <v>36920</v>
      </c>
      <c r="K1891" s="66">
        <f t="shared" si="150"/>
        <v>105490</v>
      </c>
      <c r="L1891" s="67">
        <v>220000</v>
      </c>
      <c r="M1891" s="67">
        <v>880</v>
      </c>
      <c r="N1891" s="66">
        <f t="shared" si="151"/>
        <v>880.5</v>
      </c>
    </row>
    <row r="1892" spans="1:17" x14ac:dyDescent="0.3">
      <c r="A1892" s="63">
        <v>629</v>
      </c>
      <c r="C1892" s="48">
        <v>43689</v>
      </c>
      <c r="D1892" s="22" t="s">
        <v>4169</v>
      </c>
      <c r="E1892" s="44" t="s">
        <v>4170</v>
      </c>
      <c r="F1892" s="23" t="s">
        <v>4171</v>
      </c>
      <c r="G1892" s="24" t="s">
        <v>4172</v>
      </c>
      <c r="H1892" s="23">
        <v>3010</v>
      </c>
      <c r="I1892" s="25">
        <v>0.5</v>
      </c>
      <c r="J1892" s="46">
        <v>9560</v>
      </c>
      <c r="K1892" s="66">
        <f t="shared" si="150"/>
        <v>27310</v>
      </c>
      <c r="L1892" s="67">
        <v>27500</v>
      </c>
      <c r="M1892" s="67">
        <v>110</v>
      </c>
      <c r="N1892" s="66">
        <f t="shared" si="151"/>
        <v>110.5</v>
      </c>
    </row>
    <row r="1893" spans="1:17" x14ac:dyDescent="0.3">
      <c r="A1893" s="63">
        <v>630</v>
      </c>
      <c r="C1893" s="48">
        <v>43689</v>
      </c>
      <c r="D1893" s="22" t="s">
        <v>4173</v>
      </c>
      <c r="E1893" s="44">
        <v>10.694599999999999</v>
      </c>
      <c r="F1893" s="23" t="s">
        <v>4174</v>
      </c>
      <c r="G1893" s="24" t="s">
        <v>4175</v>
      </c>
      <c r="H1893" s="23">
        <v>3010</v>
      </c>
      <c r="I1893" s="25">
        <v>0.5</v>
      </c>
      <c r="J1893" s="46">
        <v>114640</v>
      </c>
      <c r="K1893" s="66">
        <f t="shared" si="150"/>
        <v>327540</v>
      </c>
      <c r="L1893" s="67">
        <v>171113.60000000001</v>
      </c>
      <c r="M1893" s="67">
        <v>684.45</v>
      </c>
      <c r="N1893" s="66">
        <f t="shared" si="151"/>
        <v>684.95</v>
      </c>
    </row>
    <row r="1894" spans="1:17" s="39" customFormat="1" x14ac:dyDescent="0.3">
      <c r="A1894" s="35">
        <v>631</v>
      </c>
      <c r="B1894" s="36"/>
      <c r="C1894" s="37">
        <v>43689</v>
      </c>
      <c r="D1894" s="38" t="s">
        <v>4176</v>
      </c>
      <c r="E1894" s="35">
        <v>47.365900000000003</v>
      </c>
      <c r="F1894" s="39" t="s">
        <v>4174</v>
      </c>
      <c r="G1894" s="40" t="s">
        <v>4177</v>
      </c>
      <c r="H1894" s="39">
        <v>3010</v>
      </c>
      <c r="I1894" s="41">
        <v>0.5</v>
      </c>
      <c r="J1894" s="41">
        <v>508060</v>
      </c>
      <c r="K1894" s="41">
        <f t="shared" ref="K1894:K1897" si="154">ROUND(J1894/0.35,-1)</f>
        <v>1451600</v>
      </c>
      <c r="L1894" s="42">
        <v>515000</v>
      </c>
      <c r="M1894" s="42">
        <v>2060</v>
      </c>
      <c r="N1894" s="41">
        <f t="shared" ref="N1894:N1897" si="155">I1894+M1894</f>
        <v>2060.5</v>
      </c>
      <c r="O1894" s="53"/>
      <c r="P1894" s="37"/>
      <c r="Q1894" s="36"/>
    </row>
    <row r="1895" spans="1:17" x14ac:dyDescent="0.3">
      <c r="K1895" s="66"/>
      <c r="L1895" s="67"/>
      <c r="M1895" s="67"/>
      <c r="N1895" s="66">
        <f>SUM(N1891:N1894)</f>
        <v>3736.45</v>
      </c>
      <c r="O1895" s="51">
        <v>72768</v>
      </c>
      <c r="P1895" s="68">
        <v>43689</v>
      </c>
      <c r="Q1895" s="21" t="s">
        <v>4165</v>
      </c>
    </row>
    <row r="1896" spans="1:17" x14ac:dyDescent="0.3">
      <c r="K1896" s="66"/>
      <c r="L1896" s="67"/>
      <c r="M1896" s="67"/>
      <c r="N1896" s="66"/>
    </row>
    <row r="1897" spans="1:17" x14ac:dyDescent="0.3">
      <c r="A1897" s="63">
        <v>633</v>
      </c>
      <c r="C1897" s="48">
        <v>43689</v>
      </c>
      <c r="D1897" s="22" t="s">
        <v>4176</v>
      </c>
      <c r="E1897" s="44">
        <v>49.666899999999998</v>
      </c>
      <c r="F1897" s="23" t="s">
        <v>4178</v>
      </c>
      <c r="G1897" s="24" t="s">
        <v>4177</v>
      </c>
      <c r="H1897" s="23">
        <v>3010</v>
      </c>
      <c r="I1897" s="25">
        <v>0.5</v>
      </c>
      <c r="J1897" s="46">
        <v>526670</v>
      </c>
      <c r="K1897" s="66">
        <f t="shared" si="154"/>
        <v>1504770</v>
      </c>
      <c r="L1897" s="67">
        <v>46020</v>
      </c>
      <c r="M1897" s="67">
        <v>184.08</v>
      </c>
      <c r="N1897" s="66">
        <f t="shared" si="155"/>
        <v>184.58</v>
      </c>
    </row>
    <row r="1898" spans="1:17" x14ac:dyDescent="0.3">
      <c r="A1898" s="63">
        <v>634</v>
      </c>
      <c r="C1898" s="48">
        <v>43689</v>
      </c>
      <c r="D1898" s="22" t="s">
        <v>4179</v>
      </c>
      <c r="E1898" s="44">
        <v>9.8070000000000004</v>
      </c>
      <c r="F1898" s="23" t="s">
        <v>4180</v>
      </c>
      <c r="G1898" s="24" t="s">
        <v>4181</v>
      </c>
      <c r="H1898" s="23">
        <v>1030</v>
      </c>
      <c r="I1898" s="25">
        <v>0.5</v>
      </c>
      <c r="J1898" s="46">
        <v>17700</v>
      </c>
      <c r="K1898" s="66">
        <f t="shared" si="150"/>
        <v>50570</v>
      </c>
      <c r="L1898" s="67">
        <v>50000</v>
      </c>
      <c r="M1898" s="67">
        <v>200</v>
      </c>
      <c r="N1898" s="66">
        <f t="shared" si="151"/>
        <v>200.5</v>
      </c>
    </row>
    <row r="1899" spans="1:17" x14ac:dyDescent="0.3">
      <c r="A1899" s="63">
        <v>635</v>
      </c>
      <c r="C1899" s="48">
        <v>43690</v>
      </c>
      <c r="D1899" s="22" t="s">
        <v>4182</v>
      </c>
      <c r="E1899" s="44">
        <v>5.0010000000000003</v>
      </c>
      <c r="F1899" s="23" t="s">
        <v>4183</v>
      </c>
      <c r="G1899" s="24" t="s">
        <v>4184</v>
      </c>
      <c r="H1899" s="23">
        <v>1030</v>
      </c>
      <c r="I1899" s="25">
        <v>0.5</v>
      </c>
      <c r="J1899" s="46">
        <v>9680</v>
      </c>
      <c r="K1899" s="66">
        <f t="shared" si="150"/>
        <v>27660</v>
      </c>
      <c r="L1899" s="67">
        <v>35000</v>
      </c>
      <c r="M1899" s="67">
        <v>140</v>
      </c>
      <c r="N1899" s="66">
        <f t="shared" si="151"/>
        <v>140.5</v>
      </c>
    </row>
    <row r="1900" spans="1:17" x14ac:dyDescent="0.3">
      <c r="A1900" s="63" t="s">
        <v>4185</v>
      </c>
      <c r="C1900" s="48">
        <v>43690</v>
      </c>
      <c r="D1900" s="22" t="s">
        <v>1095</v>
      </c>
      <c r="E1900" s="44" t="s">
        <v>4186</v>
      </c>
      <c r="F1900" s="23" t="s">
        <v>4187</v>
      </c>
      <c r="G1900" s="24" t="s">
        <v>1097</v>
      </c>
      <c r="H1900" s="23">
        <v>1210</v>
      </c>
      <c r="I1900" s="25">
        <v>0.5</v>
      </c>
      <c r="J1900" s="46">
        <v>10400</v>
      </c>
      <c r="K1900" s="66">
        <f t="shared" si="150"/>
        <v>29710</v>
      </c>
      <c r="L1900" s="67"/>
      <c r="M1900" s="67"/>
      <c r="N1900" s="66">
        <f t="shared" si="151"/>
        <v>0.5</v>
      </c>
    </row>
    <row r="1901" spans="1:17" x14ac:dyDescent="0.3">
      <c r="A1901" s="63" t="s">
        <v>4189</v>
      </c>
      <c r="C1901" s="48">
        <v>43690</v>
      </c>
      <c r="D1901" s="22" t="s">
        <v>4190</v>
      </c>
      <c r="E1901" s="44" t="s">
        <v>4191</v>
      </c>
      <c r="F1901" s="23" t="s">
        <v>4192</v>
      </c>
      <c r="G1901" s="24" t="s">
        <v>4193</v>
      </c>
      <c r="H1901" s="23">
        <v>3010</v>
      </c>
      <c r="I1901" s="25">
        <v>0.5</v>
      </c>
      <c r="J1901" s="46">
        <v>133250</v>
      </c>
      <c r="K1901" s="66">
        <v>46640</v>
      </c>
      <c r="L1901" s="67"/>
      <c r="M1901" s="67"/>
      <c r="N1901" s="66">
        <f t="shared" si="151"/>
        <v>0.5</v>
      </c>
    </row>
    <row r="1902" spans="1:17" x14ac:dyDescent="0.3">
      <c r="A1902" s="63" t="s">
        <v>4198</v>
      </c>
      <c r="C1902" s="48">
        <v>43689</v>
      </c>
      <c r="D1902" s="22" t="s">
        <v>4199</v>
      </c>
      <c r="E1902" s="44">
        <v>70.207999999999998</v>
      </c>
      <c r="F1902" s="23" t="s">
        <v>4200</v>
      </c>
      <c r="G1902" s="24" t="s">
        <v>4201</v>
      </c>
      <c r="H1902" s="23">
        <v>1140</v>
      </c>
      <c r="I1902" s="25">
        <v>0.5</v>
      </c>
      <c r="J1902" s="46">
        <v>155730</v>
      </c>
      <c r="K1902" s="66">
        <f t="shared" si="150"/>
        <v>444940</v>
      </c>
      <c r="L1902" s="67"/>
      <c r="M1902" s="67"/>
      <c r="N1902" s="66">
        <f t="shared" si="151"/>
        <v>0.5</v>
      </c>
    </row>
    <row r="1903" spans="1:17" x14ac:dyDescent="0.3">
      <c r="A1903" s="63">
        <v>632</v>
      </c>
      <c r="C1903" s="48">
        <v>43689</v>
      </c>
      <c r="D1903" s="22" t="s">
        <v>4202</v>
      </c>
      <c r="E1903" s="44">
        <v>0.31719999999999998</v>
      </c>
      <c r="F1903" s="23" t="s">
        <v>4203</v>
      </c>
      <c r="G1903" s="24" t="s">
        <v>4204</v>
      </c>
      <c r="H1903" s="23">
        <v>1090</v>
      </c>
      <c r="I1903" s="25">
        <v>0.5</v>
      </c>
      <c r="J1903" s="46">
        <v>72280</v>
      </c>
      <c r="K1903" s="66">
        <f t="shared" si="150"/>
        <v>206510</v>
      </c>
      <c r="L1903" s="67">
        <v>65000</v>
      </c>
      <c r="M1903" s="67">
        <v>260</v>
      </c>
      <c r="N1903" s="66">
        <f t="shared" si="151"/>
        <v>260.5</v>
      </c>
    </row>
    <row r="1904" spans="1:17" x14ac:dyDescent="0.3">
      <c r="A1904" s="63">
        <v>636</v>
      </c>
      <c r="C1904" s="48">
        <v>43689</v>
      </c>
      <c r="D1904" s="22" t="s">
        <v>4205</v>
      </c>
      <c r="E1904" s="44">
        <v>7.4999999999999997E-2</v>
      </c>
      <c r="F1904" s="23" t="s">
        <v>4206</v>
      </c>
      <c r="G1904" s="24" t="s">
        <v>4207</v>
      </c>
      <c r="H1904" s="23">
        <v>3010</v>
      </c>
      <c r="I1904" s="25">
        <v>0.5</v>
      </c>
      <c r="J1904" s="46">
        <v>17410</v>
      </c>
      <c r="K1904" s="66">
        <f t="shared" si="150"/>
        <v>49740</v>
      </c>
      <c r="L1904" s="67">
        <v>75000</v>
      </c>
      <c r="M1904" s="67">
        <v>300</v>
      </c>
      <c r="N1904" s="66">
        <f t="shared" si="151"/>
        <v>300.5</v>
      </c>
    </row>
    <row r="1905" spans="1:17" x14ac:dyDescent="0.3">
      <c r="A1905" s="63">
        <v>637</v>
      </c>
      <c r="C1905" s="48">
        <v>43690</v>
      </c>
      <c r="D1905" s="22" t="s">
        <v>3541</v>
      </c>
      <c r="E1905" s="44">
        <v>6.1</v>
      </c>
      <c r="F1905" s="23" t="s">
        <v>4208</v>
      </c>
      <c r="G1905" s="24" t="s">
        <v>4209</v>
      </c>
      <c r="H1905" s="23">
        <v>1130</v>
      </c>
      <c r="I1905" s="25">
        <v>0.5</v>
      </c>
      <c r="J1905" s="46">
        <v>7360</v>
      </c>
      <c r="K1905" s="66">
        <f t="shared" si="150"/>
        <v>21030</v>
      </c>
      <c r="L1905" s="67">
        <v>27450</v>
      </c>
      <c r="M1905" s="67">
        <v>109.8</v>
      </c>
      <c r="N1905" s="66">
        <f t="shared" si="151"/>
        <v>110.3</v>
      </c>
    </row>
    <row r="1906" spans="1:17" x14ac:dyDescent="0.3">
      <c r="A1906" s="63">
        <v>638</v>
      </c>
      <c r="C1906" s="48">
        <v>43690</v>
      </c>
      <c r="D1906" s="22" t="s">
        <v>3541</v>
      </c>
      <c r="E1906" s="44">
        <v>21.512</v>
      </c>
      <c r="F1906" s="23" t="s">
        <v>4208</v>
      </c>
      <c r="G1906" s="24" t="s">
        <v>4211</v>
      </c>
      <c r="H1906" s="23">
        <v>1130</v>
      </c>
      <c r="I1906" s="25">
        <v>1</v>
      </c>
      <c r="J1906" s="46">
        <v>28000</v>
      </c>
      <c r="K1906" s="66">
        <f t="shared" si="150"/>
        <v>80000</v>
      </c>
      <c r="L1906" s="67">
        <v>104238</v>
      </c>
      <c r="M1906" s="67">
        <v>417</v>
      </c>
      <c r="N1906" s="66">
        <f t="shared" si="151"/>
        <v>418</v>
      </c>
    </row>
    <row r="1907" spans="1:17" x14ac:dyDescent="0.3">
      <c r="D1907" s="22" t="s">
        <v>4210</v>
      </c>
      <c r="E1907" s="44">
        <v>1.6519999999999999</v>
      </c>
      <c r="F1907" s="23" t="s">
        <v>77</v>
      </c>
      <c r="G1907" s="24" t="s">
        <v>77</v>
      </c>
      <c r="K1907" s="66">
        <f t="shared" si="150"/>
        <v>0</v>
      </c>
      <c r="L1907" s="67"/>
      <c r="M1907" s="67"/>
      <c r="N1907" s="66">
        <f t="shared" si="151"/>
        <v>0</v>
      </c>
    </row>
    <row r="1908" spans="1:17" x14ac:dyDescent="0.3">
      <c r="A1908" s="63">
        <v>640</v>
      </c>
      <c r="C1908" s="48">
        <v>43690</v>
      </c>
      <c r="D1908" s="22" t="s">
        <v>4212</v>
      </c>
      <c r="E1908" s="44" t="s">
        <v>4213</v>
      </c>
      <c r="F1908" s="23" t="s">
        <v>4214</v>
      </c>
      <c r="G1908" s="24" t="s">
        <v>4215</v>
      </c>
      <c r="H1908" s="23">
        <v>3010</v>
      </c>
      <c r="I1908" s="25">
        <v>0.5</v>
      </c>
      <c r="J1908" s="46">
        <v>18930</v>
      </c>
      <c r="K1908" s="66">
        <f t="shared" si="150"/>
        <v>54090</v>
      </c>
      <c r="L1908" s="67">
        <v>41500</v>
      </c>
      <c r="M1908" s="67">
        <v>166</v>
      </c>
      <c r="N1908" s="66">
        <f t="shared" si="151"/>
        <v>166.5</v>
      </c>
    </row>
    <row r="1909" spans="1:17" s="105" customFormat="1" x14ac:dyDescent="0.3">
      <c r="A1909" s="101"/>
      <c r="B1909" s="102"/>
      <c r="C1909" s="103"/>
      <c r="D1909" s="104"/>
      <c r="E1909" s="101"/>
      <c r="G1909" s="106"/>
      <c r="I1909" s="107"/>
      <c r="J1909" s="107"/>
      <c r="K1909" s="107">
        <f t="shared" si="150"/>
        <v>0</v>
      </c>
      <c r="L1909" s="108"/>
      <c r="M1909" s="108"/>
      <c r="N1909" s="107">
        <f>SUM(N1897:N1908)</f>
        <v>1782.8799999999999</v>
      </c>
      <c r="O1909" s="109">
        <v>72791</v>
      </c>
      <c r="P1909" s="103">
        <v>43690</v>
      </c>
      <c r="Q1909" s="102" t="s">
        <v>4216</v>
      </c>
    </row>
    <row r="1910" spans="1:17" x14ac:dyDescent="0.3">
      <c r="K1910" s="66"/>
      <c r="L1910" s="67"/>
      <c r="M1910" s="67"/>
      <c r="N1910" s="66"/>
    </row>
    <row r="1911" spans="1:17" s="64" customFormat="1" x14ac:dyDescent="0.3">
      <c r="A1911" s="63">
        <v>639</v>
      </c>
      <c r="B1911" s="21"/>
      <c r="C1911" s="68">
        <v>43690</v>
      </c>
      <c r="D1911" s="62" t="s">
        <v>4217</v>
      </c>
      <c r="E1911" s="63">
        <v>0.249</v>
      </c>
      <c r="F1911" s="64" t="s">
        <v>4218</v>
      </c>
      <c r="G1911" s="65" t="s">
        <v>4219</v>
      </c>
      <c r="H1911" s="64">
        <v>3010</v>
      </c>
      <c r="I1911" s="66">
        <v>0.5</v>
      </c>
      <c r="J1911" s="66">
        <v>15040</v>
      </c>
      <c r="K1911" s="66">
        <f t="shared" ref="K1911" si="156">ROUND(J1911/0.35,-1)</f>
        <v>42970</v>
      </c>
      <c r="L1911" s="67">
        <v>45000</v>
      </c>
      <c r="M1911" s="67">
        <v>180</v>
      </c>
      <c r="N1911" s="66">
        <f t="shared" ref="N1911" si="157">I1911+M1911</f>
        <v>180.5</v>
      </c>
      <c r="O1911" s="110"/>
      <c r="P1911" s="68"/>
      <c r="Q1911" s="21"/>
    </row>
    <row r="1912" spans="1:17" s="64" customFormat="1" x14ac:dyDescent="0.3">
      <c r="A1912" s="63">
        <v>642</v>
      </c>
      <c r="B1912" s="21"/>
      <c r="C1912" s="68">
        <v>43690</v>
      </c>
      <c r="D1912" s="62" t="s">
        <v>1234</v>
      </c>
      <c r="E1912" s="63">
        <v>1.208</v>
      </c>
      <c r="F1912" s="64" t="s">
        <v>3231</v>
      </c>
      <c r="G1912" s="65" t="s">
        <v>4220</v>
      </c>
      <c r="H1912" s="64">
        <v>1040</v>
      </c>
      <c r="I1912" s="66">
        <v>0.5</v>
      </c>
      <c r="J1912" s="66">
        <v>15220</v>
      </c>
      <c r="K1912" s="66">
        <f t="shared" si="150"/>
        <v>43490</v>
      </c>
      <c r="L1912" s="67">
        <v>38000</v>
      </c>
      <c r="M1912" s="67">
        <v>152</v>
      </c>
      <c r="N1912" s="66">
        <f t="shared" si="151"/>
        <v>152.5</v>
      </c>
      <c r="O1912" s="110"/>
      <c r="P1912" s="68"/>
      <c r="Q1912" s="21"/>
    </row>
    <row r="1913" spans="1:17" s="64" customFormat="1" x14ac:dyDescent="0.3">
      <c r="A1913" s="63">
        <v>643</v>
      </c>
      <c r="B1913" s="21"/>
      <c r="C1913" s="68">
        <v>43690</v>
      </c>
      <c r="D1913" s="62" t="s">
        <v>4221</v>
      </c>
      <c r="E1913" s="63">
        <v>10.101000000000001</v>
      </c>
      <c r="F1913" s="64" t="s">
        <v>4222</v>
      </c>
      <c r="G1913" s="65" t="s">
        <v>4223</v>
      </c>
      <c r="H1913" s="64">
        <v>1010</v>
      </c>
      <c r="I1913" s="66">
        <v>0.5</v>
      </c>
      <c r="J1913" s="66">
        <v>17360</v>
      </c>
      <c r="K1913" s="66">
        <f t="shared" si="150"/>
        <v>49600</v>
      </c>
      <c r="L1913" s="67">
        <v>75750</v>
      </c>
      <c r="M1913" s="67">
        <v>303</v>
      </c>
      <c r="N1913" s="66">
        <f t="shared" si="151"/>
        <v>303.5</v>
      </c>
      <c r="O1913" s="110"/>
      <c r="P1913" s="68"/>
      <c r="Q1913" s="21"/>
    </row>
    <row r="1914" spans="1:17" s="64" customFormat="1" x14ac:dyDescent="0.3">
      <c r="A1914" s="63">
        <v>644</v>
      </c>
      <c r="B1914" s="21"/>
      <c r="C1914" s="68">
        <v>43690</v>
      </c>
      <c r="D1914" s="62" t="s">
        <v>4224</v>
      </c>
      <c r="E1914" s="63" t="s">
        <v>4225</v>
      </c>
      <c r="F1914" s="64" t="s">
        <v>4226</v>
      </c>
      <c r="G1914" s="65" t="s">
        <v>4227</v>
      </c>
      <c r="H1914" s="64">
        <v>3010</v>
      </c>
      <c r="I1914" s="66">
        <v>0.5</v>
      </c>
      <c r="J1914" s="66">
        <v>17060</v>
      </c>
      <c r="K1914" s="66">
        <f t="shared" si="150"/>
        <v>48740</v>
      </c>
      <c r="L1914" s="67">
        <v>80000</v>
      </c>
      <c r="M1914" s="67">
        <v>320</v>
      </c>
      <c r="N1914" s="66">
        <f t="shared" si="151"/>
        <v>320.5</v>
      </c>
      <c r="O1914" s="110"/>
      <c r="P1914" s="68"/>
      <c r="Q1914" s="21"/>
    </row>
    <row r="1915" spans="1:17" s="64" customFormat="1" x14ac:dyDescent="0.3">
      <c r="A1915" s="63">
        <v>645</v>
      </c>
      <c r="B1915" s="21"/>
      <c r="C1915" s="68">
        <v>43691</v>
      </c>
      <c r="D1915" s="62" t="s">
        <v>4228</v>
      </c>
      <c r="E1915" s="63" t="s">
        <v>4229</v>
      </c>
      <c r="F1915" s="64" t="s">
        <v>4230</v>
      </c>
      <c r="G1915" s="65" t="s">
        <v>4231</v>
      </c>
      <c r="H1915" s="64">
        <v>2050</v>
      </c>
      <c r="I1915" s="66">
        <v>0.5</v>
      </c>
      <c r="J1915" s="66">
        <v>23070</v>
      </c>
      <c r="K1915" s="66">
        <f t="shared" si="150"/>
        <v>65910</v>
      </c>
      <c r="L1915" s="67">
        <v>66500</v>
      </c>
      <c r="M1915" s="67">
        <v>266</v>
      </c>
      <c r="N1915" s="66">
        <f t="shared" si="151"/>
        <v>266.5</v>
      </c>
      <c r="O1915" s="110"/>
      <c r="P1915" s="68"/>
      <c r="Q1915" s="21"/>
    </row>
    <row r="1916" spans="1:17" s="64" customFormat="1" x14ac:dyDescent="0.3">
      <c r="A1916" s="63" t="s">
        <v>4235</v>
      </c>
      <c r="B1916" s="21"/>
      <c r="C1916" s="68">
        <v>43691</v>
      </c>
      <c r="D1916" s="62" t="s">
        <v>4236</v>
      </c>
      <c r="E1916" s="63">
        <v>0.1711</v>
      </c>
      <c r="F1916" s="64" t="s">
        <v>4237</v>
      </c>
      <c r="G1916" s="65" t="s">
        <v>4238</v>
      </c>
      <c r="H1916" s="64">
        <v>3010</v>
      </c>
      <c r="I1916" s="66">
        <v>0.5</v>
      </c>
      <c r="J1916" s="66">
        <v>1400</v>
      </c>
      <c r="K1916" s="66">
        <f t="shared" si="150"/>
        <v>4000</v>
      </c>
      <c r="L1916" s="67"/>
      <c r="M1916" s="67"/>
      <c r="N1916" s="66">
        <f t="shared" si="151"/>
        <v>0.5</v>
      </c>
      <c r="O1916" s="110"/>
      <c r="P1916" s="68"/>
      <c r="Q1916" s="21"/>
    </row>
    <row r="1917" spans="1:17" s="64" customFormat="1" x14ac:dyDescent="0.3">
      <c r="A1917" s="63" t="s">
        <v>4239</v>
      </c>
      <c r="B1917" s="21"/>
      <c r="C1917" s="68">
        <v>43691</v>
      </c>
      <c r="D1917" s="62" t="s">
        <v>4240</v>
      </c>
      <c r="E1917" s="63" t="s">
        <v>4242</v>
      </c>
      <c r="F1917" s="64" t="s">
        <v>4243</v>
      </c>
      <c r="G1917" s="65" t="s">
        <v>4244</v>
      </c>
      <c r="H1917" s="64">
        <v>3010</v>
      </c>
      <c r="I1917" s="66">
        <v>1</v>
      </c>
      <c r="J1917" s="66">
        <v>36900</v>
      </c>
      <c r="K1917" s="66">
        <f t="shared" si="150"/>
        <v>105430</v>
      </c>
      <c r="L1917" s="67"/>
      <c r="M1917" s="67"/>
      <c r="N1917" s="66">
        <f t="shared" si="151"/>
        <v>1</v>
      </c>
      <c r="O1917" s="110"/>
      <c r="P1917" s="68"/>
      <c r="Q1917" s="21"/>
    </row>
    <row r="1918" spans="1:17" s="64" customFormat="1" x14ac:dyDescent="0.3">
      <c r="A1918" s="63"/>
      <c r="B1918" s="21"/>
      <c r="C1918" s="68"/>
      <c r="D1918" s="62" t="s">
        <v>4241</v>
      </c>
      <c r="E1918" s="63" t="s">
        <v>4242</v>
      </c>
      <c r="F1918" s="64" t="s">
        <v>1195</v>
      </c>
      <c r="G1918" s="65"/>
      <c r="I1918" s="66"/>
      <c r="J1918" s="66"/>
      <c r="K1918" s="66">
        <f t="shared" si="150"/>
        <v>0</v>
      </c>
      <c r="L1918" s="67"/>
      <c r="M1918" s="67"/>
      <c r="N1918" s="66">
        <f t="shared" si="151"/>
        <v>0</v>
      </c>
      <c r="O1918" s="110"/>
      <c r="P1918" s="68"/>
      <c r="Q1918" s="21"/>
    </row>
    <row r="1919" spans="1:17" s="64" customFormat="1" x14ac:dyDescent="0.3">
      <c r="A1919" s="63">
        <v>646</v>
      </c>
      <c r="B1919" s="21"/>
      <c r="C1919" s="68">
        <v>43691</v>
      </c>
      <c r="D1919" s="62" t="s">
        <v>2556</v>
      </c>
      <c r="E1919" s="63" t="s">
        <v>4245</v>
      </c>
      <c r="F1919" s="64" t="s">
        <v>4246</v>
      </c>
      <c r="G1919" s="65" t="s">
        <v>4247</v>
      </c>
      <c r="H1919" s="64">
        <v>1190</v>
      </c>
      <c r="I1919" s="66">
        <v>0.5</v>
      </c>
      <c r="J1919" s="66">
        <v>7670</v>
      </c>
      <c r="K1919" s="66">
        <f t="shared" si="150"/>
        <v>21910</v>
      </c>
      <c r="L1919" s="67">
        <v>17500</v>
      </c>
      <c r="M1919" s="67">
        <v>70</v>
      </c>
      <c r="N1919" s="66">
        <f t="shared" si="151"/>
        <v>70.5</v>
      </c>
      <c r="O1919" s="110"/>
      <c r="P1919" s="68"/>
      <c r="Q1919" s="21"/>
    </row>
    <row r="1920" spans="1:17" s="105" customFormat="1" x14ac:dyDescent="0.3">
      <c r="A1920" s="101"/>
      <c r="B1920" s="102"/>
      <c r="C1920" s="103"/>
      <c r="D1920" s="104"/>
      <c r="E1920" s="101"/>
      <c r="G1920" s="106"/>
      <c r="I1920" s="107"/>
      <c r="J1920" s="107"/>
      <c r="K1920" s="107"/>
      <c r="L1920" s="108"/>
      <c r="M1920" s="108"/>
      <c r="N1920" s="107">
        <f>SUM(N1911:N1919)</f>
        <v>1295.5</v>
      </c>
      <c r="O1920" s="109">
        <v>72819</v>
      </c>
      <c r="P1920" s="103">
        <v>43692</v>
      </c>
      <c r="Q1920" s="102" t="s">
        <v>4165</v>
      </c>
    </row>
    <row r="1921" spans="1:17" x14ac:dyDescent="0.3">
      <c r="K1921" s="66"/>
      <c r="L1921" s="67"/>
      <c r="M1921" s="67"/>
      <c r="N1921" s="66"/>
    </row>
    <row r="1923" spans="1:17" s="64" customFormat="1" x14ac:dyDescent="0.3">
      <c r="A1923" s="63">
        <v>647</v>
      </c>
      <c r="B1923" s="21"/>
      <c r="C1923" s="68">
        <v>43692</v>
      </c>
      <c r="D1923" s="62" t="s">
        <v>2351</v>
      </c>
      <c r="E1923" s="63">
        <v>8.2299999999999998E-2</v>
      </c>
      <c r="F1923" s="64" t="s">
        <v>2354</v>
      </c>
      <c r="G1923" s="65" t="s">
        <v>4248</v>
      </c>
      <c r="H1923" s="64">
        <v>3010</v>
      </c>
      <c r="I1923" s="66">
        <v>0.5</v>
      </c>
      <c r="J1923" s="66">
        <v>1770</v>
      </c>
      <c r="K1923" s="66">
        <f t="shared" si="150"/>
        <v>5060</v>
      </c>
      <c r="L1923" s="67">
        <v>1770</v>
      </c>
      <c r="M1923" s="67">
        <v>7.08</v>
      </c>
      <c r="N1923" s="66">
        <f t="shared" si="151"/>
        <v>7.58</v>
      </c>
      <c r="O1923" s="111"/>
      <c r="P1923" s="68"/>
      <c r="Q1923" s="21"/>
    </row>
    <row r="1924" spans="1:17" s="64" customFormat="1" x14ac:dyDescent="0.3">
      <c r="A1924" s="63" t="s">
        <v>4249</v>
      </c>
      <c r="B1924" s="21"/>
      <c r="C1924" s="68">
        <v>43692</v>
      </c>
      <c r="D1924" s="62" t="s">
        <v>2351</v>
      </c>
      <c r="E1924" s="63">
        <v>0.41270000000000001</v>
      </c>
      <c r="F1924" s="64" t="s">
        <v>2354</v>
      </c>
      <c r="G1924" s="64" t="s">
        <v>2354</v>
      </c>
      <c r="H1924" s="64">
        <v>3010</v>
      </c>
      <c r="I1924" s="66">
        <v>0.5</v>
      </c>
      <c r="J1924" s="66">
        <v>8450</v>
      </c>
      <c r="K1924" s="66">
        <f t="shared" si="150"/>
        <v>24140</v>
      </c>
      <c r="L1924" s="67"/>
      <c r="M1924" s="67"/>
      <c r="N1924" s="66">
        <f t="shared" si="151"/>
        <v>0.5</v>
      </c>
      <c r="O1924" s="111"/>
      <c r="P1924" s="68"/>
      <c r="Q1924" s="21"/>
    </row>
    <row r="1925" spans="1:17" s="64" customFormat="1" x14ac:dyDescent="0.3">
      <c r="A1925" s="63">
        <v>648</v>
      </c>
      <c r="B1925" s="21"/>
      <c r="C1925" s="68">
        <v>43692</v>
      </c>
      <c r="D1925" s="62" t="s">
        <v>4250</v>
      </c>
      <c r="E1925" s="63">
        <v>40</v>
      </c>
      <c r="F1925" s="64" t="s">
        <v>4251</v>
      </c>
      <c r="G1925" s="65" t="s">
        <v>4252</v>
      </c>
      <c r="H1925" s="64">
        <v>1010</v>
      </c>
      <c r="I1925" s="66">
        <v>0.5</v>
      </c>
      <c r="J1925" s="66">
        <v>53490</v>
      </c>
      <c r="K1925" s="66">
        <f t="shared" si="150"/>
        <v>152830</v>
      </c>
      <c r="L1925" s="67">
        <v>160000</v>
      </c>
      <c r="M1925" s="67">
        <v>640</v>
      </c>
      <c r="N1925" s="66">
        <f t="shared" si="151"/>
        <v>640.5</v>
      </c>
      <c r="O1925" s="111" t="s">
        <v>4253</v>
      </c>
      <c r="P1925" s="68"/>
      <c r="Q1925" s="21"/>
    </row>
    <row r="1926" spans="1:17" s="64" customFormat="1" x14ac:dyDescent="0.3">
      <c r="A1926" s="63">
        <v>649</v>
      </c>
      <c r="B1926" s="21"/>
      <c r="C1926" s="68">
        <v>43693</v>
      </c>
      <c r="D1926" s="62" t="s">
        <v>4254</v>
      </c>
      <c r="E1926" s="63">
        <v>6.8540000000000001</v>
      </c>
      <c r="F1926" s="64" t="s">
        <v>4255</v>
      </c>
      <c r="G1926" s="65" t="s">
        <v>4256</v>
      </c>
      <c r="H1926" s="64">
        <v>1140</v>
      </c>
      <c r="I1926" s="66">
        <v>0.5</v>
      </c>
      <c r="J1926" s="66">
        <v>9580</v>
      </c>
      <c r="K1926" s="66">
        <f t="shared" si="150"/>
        <v>27370</v>
      </c>
      <c r="L1926" s="67">
        <v>30000</v>
      </c>
      <c r="M1926" s="67">
        <v>120</v>
      </c>
      <c r="N1926" s="66">
        <f t="shared" si="151"/>
        <v>120.5</v>
      </c>
      <c r="O1926" s="111"/>
      <c r="P1926" s="68"/>
      <c r="Q1926" s="21"/>
    </row>
    <row r="1927" spans="1:17" s="64" customFormat="1" x14ac:dyDescent="0.3">
      <c r="A1927" s="63" t="s">
        <v>4260</v>
      </c>
      <c r="B1927" s="21"/>
      <c r="C1927" s="68">
        <v>43693</v>
      </c>
      <c r="D1927" s="62" t="s">
        <v>4257</v>
      </c>
      <c r="E1927" s="63">
        <v>39.887599999999999</v>
      </c>
      <c r="F1927" s="64" t="s">
        <v>4258</v>
      </c>
      <c r="G1927" s="65" t="s">
        <v>4259</v>
      </c>
      <c r="H1927" s="64">
        <v>1080</v>
      </c>
      <c r="I1927" s="66">
        <v>0.5</v>
      </c>
      <c r="J1927" s="66">
        <v>79640</v>
      </c>
      <c r="K1927" s="66">
        <f t="shared" si="150"/>
        <v>227540</v>
      </c>
      <c r="L1927" s="67"/>
      <c r="M1927" s="67"/>
      <c r="N1927" s="66">
        <f t="shared" si="151"/>
        <v>0.5</v>
      </c>
      <c r="O1927" s="111"/>
      <c r="P1927" s="68"/>
      <c r="Q1927" s="21"/>
    </row>
    <row r="1928" spans="1:17" s="64" customFormat="1" x14ac:dyDescent="0.3">
      <c r="A1928" s="63">
        <v>650</v>
      </c>
      <c r="B1928" s="21"/>
      <c r="C1928" s="68">
        <v>43693</v>
      </c>
      <c r="D1928" s="62" t="s">
        <v>4261</v>
      </c>
      <c r="E1928" s="63">
        <v>1.196</v>
      </c>
      <c r="F1928" s="64" t="s">
        <v>4263</v>
      </c>
      <c r="G1928" s="65" t="s">
        <v>4264</v>
      </c>
      <c r="H1928" s="64">
        <v>1110</v>
      </c>
      <c r="I1928" s="66">
        <v>1</v>
      </c>
      <c r="J1928" s="66">
        <v>36350</v>
      </c>
      <c r="K1928" s="66">
        <f t="shared" si="150"/>
        <v>103860</v>
      </c>
      <c r="L1928" s="67">
        <v>143000</v>
      </c>
      <c r="M1928" s="67">
        <v>572</v>
      </c>
      <c r="N1928" s="66">
        <f t="shared" si="151"/>
        <v>573</v>
      </c>
      <c r="O1928" s="111"/>
      <c r="P1928" s="68"/>
      <c r="Q1928" s="21"/>
    </row>
    <row r="1929" spans="1:17" s="64" customFormat="1" x14ac:dyDescent="0.3">
      <c r="A1929" s="63"/>
      <c r="B1929" s="21"/>
      <c r="C1929" s="68"/>
      <c r="D1929" s="62" t="s">
        <v>4262</v>
      </c>
      <c r="E1929" s="63">
        <v>0.50800000000000001</v>
      </c>
      <c r="F1929" s="64" t="s">
        <v>1195</v>
      </c>
      <c r="G1929" s="65" t="s">
        <v>1195</v>
      </c>
      <c r="I1929" s="66"/>
      <c r="J1929" s="66"/>
      <c r="K1929" s="66">
        <f t="shared" si="150"/>
        <v>0</v>
      </c>
      <c r="L1929" s="67"/>
      <c r="M1929" s="67"/>
      <c r="N1929" s="66">
        <f t="shared" si="151"/>
        <v>0</v>
      </c>
      <c r="O1929" s="111"/>
      <c r="P1929" s="68"/>
      <c r="Q1929" s="21"/>
    </row>
    <row r="1930" spans="1:17" s="39" customFormat="1" x14ac:dyDescent="0.3">
      <c r="A1930" s="35" t="s">
        <v>4265</v>
      </c>
      <c r="B1930" s="36"/>
      <c r="C1930" s="37">
        <v>43693</v>
      </c>
      <c r="D1930" s="38" t="s">
        <v>834</v>
      </c>
      <c r="E1930" s="35">
        <v>0.30470000000000003</v>
      </c>
      <c r="F1930" s="39" t="s">
        <v>4266</v>
      </c>
      <c r="G1930" s="40" t="s">
        <v>4267</v>
      </c>
      <c r="H1930" s="39">
        <v>2050</v>
      </c>
      <c r="I1930" s="41">
        <v>0.5</v>
      </c>
      <c r="J1930" s="41">
        <v>41250</v>
      </c>
      <c r="K1930" s="41">
        <f t="shared" si="150"/>
        <v>117860</v>
      </c>
      <c r="L1930" s="42"/>
      <c r="M1930" s="42"/>
      <c r="N1930" s="41">
        <f t="shared" si="151"/>
        <v>0.5</v>
      </c>
      <c r="O1930" s="53"/>
      <c r="P1930" s="37"/>
      <c r="Q1930" s="36"/>
    </row>
    <row r="1931" spans="1:17" x14ac:dyDescent="0.3">
      <c r="K1931" s="66"/>
      <c r="L1931" s="67"/>
      <c r="M1931" s="67"/>
      <c r="N1931" s="66">
        <f>SUM(N1922:N1930)</f>
        <v>1343.08</v>
      </c>
      <c r="O1931" s="51">
        <v>72848</v>
      </c>
      <c r="P1931" s="68">
        <v>43693</v>
      </c>
      <c r="Q1931" s="21" t="s">
        <v>4268</v>
      </c>
    </row>
    <row r="1932" spans="1:17" x14ac:dyDescent="0.3">
      <c r="K1932" s="66"/>
      <c r="L1932" s="67"/>
      <c r="M1932" s="67"/>
      <c r="N1932" s="66"/>
    </row>
    <row r="1933" spans="1:17" s="64" customFormat="1" x14ac:dyDescent="0.3">
      <c r="A1933" s="63" t="s">
        <v>4232</v>
      </c>
      <c r="B1933" s="21"/>
      <c r="C1933" s="68">
        <v>43691</v>
      </c>
      <c r="D1933" s="62" t="s">
        <v>1291</v>
      </c>
      <c r="E1933" s="63">
        <v>1.3129999999999999</v>
      </c>
      <c r="F1933" s="64" t="s">
        <v>4233</v>
      </c>
      <c r="G1933" s="65" t="s">
        <v>4234</v>
      </c>
      <c r="H1933" s="64">
        <v>1160</v>
      </c>
      <c r="I1933" s="66">
        <v>0.5</v>
      </c>
      <c r="J1933" s="66">
        <v>14570</v>
      </c>
      <c r="K1933" s="66">
        <f t="shared" ref="K1933" si="158">ROUND(J1933/0.35,-1)</f>
        <v>41630</v>
      </c>
      <c r="L1933" s="67"/>
      <c r="M1933" s="67"/>
      <c r="N1933" s="66">
        <f t="shared" ref="N1933" si="159">I1933+M1933</f>
        <v>0.5</v>
      </c>
      <c r="O1933" s="113"/>
      <c r="P1933" s="68"/>
      <c r="Q1933" s="21"/>
    </row>
    <row r="1934" spans="1:17" s="64" customFormat="1" x14ac:dyDescent="0.3">
      <c r="A1934" s="63">
        <v>641</v>
      </c>
      <c r="B1934" s="21"/>
      <c r="C1934" s="68">
        <v>43689</v>
      </c>
      <c r="D1934" s="62" t="s">
        <v>4277</v>
      </c>
      <c r="E1934" s="63">
        <v>5.05</v>
      </c>
      <c r="F1934" s="64" t="s">
        <v>4278</v>
      </c>
      <c r="G1934" s="65" t="s">
        <v>4279</v>
      </c>
      <c r="H1934" s="64">
        <v>1220</v>
      </c>
      <c r="I1934" s="66">
        <v>0.5</v>
      </c>
      <c r="J1934" s="66">
        <v>41850</v>
      </c>
      <c r="K1934" s="66">
        <f>ROUND(J1934/0.35,-1)</f>
        <v>119570</v>
      </c>
      <c r="L1934" s="67">
        <v>205000</v>
      </c>
      <c r="M1934" s="67">
        <v>820</v>
      </c>
      <c r="N1934" s="66">
        <f>I1934+M1934</f>
        <v>820.5</v>
      </c>
      <c r="O1934" s="112"/>
      <c r="P1934" s="68"/>
      <c r="Q1934" s="21"/>
    </row>
    <row r="1935" spans="1:17" x14ac:dyDescent="0.3">
      <c r="K1935" s="66">
        <f t="shared" si="150"/>
        <v>0</v>
      </c>
      <c r="L1935" s="67"/>
      <c r="M1935" s="67"/>
      <c r="N1935" s="66">
        <f t="shared" si="151"/>
        <v>0</v>
      </c>
    </row>
    <row r="1936" spans="1:17" x14ac:dyDescent="0.3">
      <c r="A1936" s="63">
        <v>651</v>
      </c>
      <c r="C1936" s="48">
        <v>43693</v>
      </c>
      <c r="D1936" s="22" t="s">
        <v>4269</v>
      </c>
      <c r="E1936" s="44" t="s">
        <v>4270</v>
      </c>
      <c r="F1936" s="23" t="s">
        <v>4272</v>
      </c>
      <c r="G1936" s="24" t="s">
        <v>4273</v>
      </c>
      <c r="H1936" s="23">
        <v>3010</v>
      </c>
      <c r="I1936" s="25">
        <v>1</v>
      </c>
      <c r="J1936" s="46">
        <v>105000</v>
      </c>
      <c r="K1936" s="66">
        <f t="shared" si="150"/>
        <v>300000</v>
      </c>
      <c r="L1936" s="67">
        <v>105000</v>
      </c>
      <c r="M1936" s="67">
        <v>420</v>
      </c>
      <c r="N1936" s="66">
        <f t="shared" si="151"/>
        <v>421</v>
      </c>
    </row>
    <row r="1937" spans="1:17" x14ac:dyDescent="0.3">
      <c r="D1937" s="22" t="s">
        <v>1053</v>
      </c>
      <c r="E1937" s="44" t="s">
        <v>4271</v>
      </c>
      <c r="K1937" s="66">
        <f t="shared" si="150"/>
        <v>0</v>
      </c>
      <c r="L1937" s="67"/>
      <c r="M1937" s="67"/>
      <c r="N1937" s="66">
        <f t="shared" si="151"/>
        <v>0</v>
      </c>
    </row>
    <row r="1938" spans="1:17" s="39" customFormat="1" x14ac:dyDescent="0.3">
      <c r="A1938" s="35">
        <v>652</v>
      </c>
      <c r="B1938" s="36"/>
      <c r="C1938" s="37">
        <v>43696</v>
      </c>
      <c r="D1938" s="38" t="s">
        <v>4274</v>
      </c>
      <c r="E1938" s="35">
        <v>0.45900000000000002</v>
      </c>
      <c r="F1938" s="39" t="s">
        <v>4275</v>
      </c>
      <c r="G1938" s="40" t="s">
        <v>4276</v>
      </c>
      <c r="H1938" s="39">
        <v>1220</v>
      </c>
      <c r="I1938" s="41">
        <v>0.5</v>
      </c>
      <c r="J1938" s="41">
        <v>31350</v>
      </c>
      <c r="K1938" s="41">
        <f t="shared" ref="K1938:K1998" si="160">ROUND(J1938/0.35,-1)</f>
        <v>89570</v>
      </c>
      <c r="L1938" s="42">
        <v>65000</v>
      </c>
      <c r="M1938" s="42">
        <v>260</v>
      </c>
      <c r="N1938" s="41">
        <f t="shared" ref="N1938:N1998" si="161">I1938+M1938</f>
        <v>260.5</v>
      </c>
      <c r="O1938" s="53"/>
      <c r="P1938" s="37"/>
      <c r="Q1938" s="36"/>
    </row>
    <row r="1939" spans="1:17" x14ac:dyDescent="0.3">
      <c r="K1939" s="66"/>
      <c r="L1939" s="67"/>
      <c r="M1939" s="67"/>
      <c r="N1939" s="66">
        <f>SUM(N1933:N1938)</f>
        <v>1502.5</v>
      </c>
      <c r="O1939" s="51">
        <v>72859</v>
      </c>
      <c r="P1939" s="68">
        <v>43696</v>
      </c>
      <c r="Q1939" s="21" t="s">
        <v>4363</v>
      </c>
    </row>
    <row r="1940" spans="1:17" x14ac:dyDescent="0.3">
      <c r="K1940" s="66"/>
      <c r="L1940" s="67"/>
      <c r="M1940" s="67"/>
      <c r="N1940" s="66"/>
    </row>
    <row r="1941" spans="1:17" s="64" customFormat="1" x14ac:dyDescent="0.3">
      <c r="A1941" s="63" t="s">
        <v>4280</v>
      </c>
      <c r="B1941" s="21"/>
      <c r="C1941" s="68">
        <v>43696</v>
      </c>
      <c r="D1941" s="62" t="s">
        <v>4288</v>
      </c>
      <c r="E1941" s="63">
        <v>168.072</v>
      </c>
      <c r="F1941" s="64" t="s">
        <v>4289</v>
      </c>
      <c r="G1941" s="65" t="s">
        <v>4290</v>
      </c>
      <c r="H1941" s="64">
        <v>1040</v>
      </c>
      <c r="I1941" s="66">
        <v>0.5</v>
      </c>
      <c r="J1941" s="66">
        <v>316410</v>
      </c>
      <c r="K1941" s="66">
        <f t="shared" si="160"/>
        <v>904030</v>
      </c>
      <c r="L1941" s="67"/>
      <c r="M1941" s="67"/>
      <c r="N1941" s="66">
        <f t="shared" si="161"/>
        <v>0.5</v>
      </c>
      <c r="O1941" s="116"/>
      <c r="P1941" s="68"/>
      <c r="Q1941" s="21"/>
    </row>
    <row r="1942" spans="1:17" s="64" customFormat="1" x14ac:dyDescent="0.3">
      <c r="A1942" s="63">
        <v>653</v>
      </c>
      <c r="B1942" s="21"/>
      <c r="C1942" s="68">
        <v>43696</v>
      </c>
      <c r="D1942" s="62" t="s">
        <v>4296</v>
      </c>
      <c r="E1942" s="63">
        <v>9.9559999999999995</v>
      </c>
      <c r="F1942" s="64" t="s">
        <v>4292</v>
      </c>
      <c r="G1942" s="65" t="s">
        <v>4290</v>
      </c>
      <c r="H1942" s="64">
        <v>1040</v>
      </c>
      <c r="I1942" s="66">
        <v>0.5</v>
      </c>
      <c r="J1942" s="66">
        <v>16210</v>
      </c>
      <c r="K1942" s="66">
        <f t="shared" si="160"/>
        <v>46310</v>
      </c>
      <c r="L1942" s="67">
        <v>54758</v>
      </c>
      <c r="M1942" s="67">
        <v>219.2</v>
      </c>
      <c r="N1942" s="66">
        <f t="shared" si="161"/>
        <v>219.7</v>
      </c>
      <c r="O1942" s="116"/>
      <c r="P1942" s="68"/>
      <c r="Q1942" s="21"/>
    </row>
    <row r="1943" spans="1:17" s="64" customFormat="1" x14ac:dyDescent="0.3">
      <c r="A1943" s="63">
        <v>654</v>
      </c>
      <c r="B1943" s="21"/>
      <c r="C1943" s="68">
        <v>43696</v>
      </c>
      <c r="D1943" s="62" t="s">
        <v>4293</v>
      </c>
      <c r="E1943" s="63">
        <v>6.625</v>
      </c>
      <c r="F1943" s="64" t="s">
        <v>4292</v>
      </c>
      <c r="G1943" s="65" t="s">
        <v>4294</v>
      </c>
      <c r="H1943" s="64">
        <v>1040</v>
      </c>
      <c r="I1943" s="66">
        <v>1</v>
      </c>
      <c r="J1943" s="66">
        <v>144940</v>
      </c>
      <c r="K1943" s="66">
        <f t="shared" si="160"/>
        <v>414110</v>
      </c>
      <c r="L1943" s="67">
        <v>491056.5</v>
      </c>
      <c r="M1943" s="67">
        <v>1964.25</v>
      </c>
      <c r="N1943" s="66">
        <f t="shared" si="161"/>
        <v>1965.25</v>
      </c>
      <c r="O1943" s="116"/>
      <c r="P1943" s="68"/>
      <c r="Q1943" s="21"/>
    </row>
    <row r="1944" spans="1:17" s="64" customFormat="1" x14ac:dyDescent="0.3">
      <c r="A1944" s="63"/>
      <c r="B1944" s="21"/>
      <c r="C1944" s="68"/>
      <c r="D1944" s="62" t="s">
        <v>4297</v>
      </c>
      <c r="E1944" s="63">
        <v>89.283000000000001</v>
      </c>
      <c r="G1944" s="65"/>
      <c r="I1944" s="66"/>
      <c r="J1944" s="66"/>
      <c r="K1944" s="66"/>
      <c r="L1944" s="67"/>
      <c r="M1944" s="67"/>
      <c r="N1944" s="66"/>
      <c r="O1944" s="117"/>
      <c r="P1944" s="68"/>
      <c r="Q1944" s="21"/>
    </row>
    <row r="1945" spans="1:17" s="64" customFormat="1" x14ac:dyDescent="0.3">
      <c r="A1945" s="63" t="s">
        <v>4281</v>
      </c>
      <c r="B1945" s="21"/>
      <c r="C1945" s="68">
        <v>43696</v>
      </c>
      <c r="D1945" s="62" t="s">
        <v>4291</v>
      </c>
      <c r="E1945" s="63">
        <v>45.95</v>
      </c>
      <c r="F1945" s="64" t="s">
        <v>4292</v>
      </c>
      <c r="G1945" s="65" t="s">
        <v>4295</v>
      </c>
      <c r="H1945" s="64">
        <v>1040</v>
      </c>
      <c r="I1945" s="66">
        <v>0.5</v>
      </c>
      <c r="J1945" s="66">
        <v>90370</v>
      </c>
      <c r="K1945" s="66">
        <f t="shared" si="160"/>
        <v>258200</v>
      </c>
      <c r="L1945" s="67"/>
      <c r="M1945" s="67"/>
      <c r="N1945" s="66">
        <f t="shared" si="161"/>
        <v>0.5</v>
      </c>
      <c r="O1945" s="116"/>
      <c r="P1945" s="68"/>
      <c r="Q1945" s="21"/>
    </row>
    <row r="1946" spans="1:17" x14ac:dyDescent="0.3">
      <c r="K1946" s="66">
        <f t="shared" si="160"/>
        <v>0</v>
      </c>
      <c r="L1946" s="67"/>
      <c r="M1946" s="67"/>
      <c r="N1946" s="66">
        <f t="shared" si="161"/>
        <v>0</v>
      </c>
    </row>
    <row r="1947" spans="1:17" x14ac:dyDescent="0.3">
      <c r="A1947" s="63">
        <v>655</v>
      </c>
      <c r="C1947" s="48">
        <v>43696</v>
      </c>
      <c r="D1947" s="22" t="s">
        <v>4282</v>
      </c>
      <c r="E1947" s="44" t="s">
        <v>4284</v>
      </c>
      <c r="F1947" s="23" t="s">
        <v>4286</v>
      </c>
      <c r="G1947" s="24" t="s">
        <v>4287</v>
      </c>
      <c r="H1947" s="23">
        <v>3010</v>
      </c>
      <c r="I1947" s="25">
        <v>1</v>
      </c>
      <c r="J1947" s="46">
        <v>10960</v>
      </c>
      <c r="K1947" s="66">
        <v>31000</v>
      </c>
      <c r="L1947" s="67">
        <v>62000</v>
      </c>
      <c r="M1947" s="67">
        <v>248</v>
      </c>
      <c r="N1947" s="66">
        <f t="shared" si="161"/>
        <v>249</v>
      </c>
    </row>
    <row r="1948" spans="1:17" x14ac:dyDescent="0.3">
      <c r="D1948" s="22" t="s">
        <v>4283</v>
      </c>
      <c r="E1948" s="44" t="s">
        <v>4285</v>
      </c>
      <c r="F1948" s="23" t="s">
        <v>1195</v>
      </c>
      <c r="G1948" s="24" t="s">
        <v>77</v>
      </c>
      <c r="K1948" s="66">
        <f t="shared" si="160"/>
        <v>0</v>
      </c>
      <c r="L1948" s="67"/>
      <c r="M1948" s="67"/>
      <c r="N1948" s="66">
        <f t="shared" si="161"/>
        <v>0</v>
      </c>
    </row>
    <row r="1949" spans="1:17" x14ac:dyDescent="0.3">
      <c r="A1949" s="63">
        <v>658</v>
      </c>
      <c r="C1949" s="48">
        <v>43697</v>
      </c>
      <c r="D1949" s="22" t="s">
        <v>4298</v>
      </c>
      <c r="E1949" s="44" t="s">
        <v>4299</v>
      </c>
      <c r="F1949" s="23" t="s">
        <v>4300</v>
      </c>
      <c r="G1949" s="24" t="s">
        <v>4301</v>
      </c>
      <c r="H1949" s="23">
        <v>3010</v>
      </c>
      <c r="I1949" s="25">
        <v>0.5</v>
      </c>
      <c r="J1949" s="46">
        <v>21550</v>
      </c>
      <c r="K1949" s="66">
        <f t="shared" si="160"/>
        <v>61570</v>
      </c>
      <c r="L1949" s="67">
        <v>73900</v>
      </c>
      <c r="M1949" s="67">
        <v>295.60000000000002</v>
      </c>
      <c r="N1949" s="66">
        <f t="shared" si="161"/>
        <v>296.10000000000002</v>
      </c>
    </row>
    <row r="1950" spans="1:17" x14ac:dyDescent="0.3">
      <c r="A1950" s="63">
        <v>659</v>
      </c>
      <c r="C1950" s="48">
        <v>43697</v>
      </c>
      <c r="D1950" s="22" t="s">
        <v>4302</v>
      </c>
      <c r="E1950" s="44">
        <v>0.496</v>
      </c>
      <c r="F1950" s="23" t="s">
        <v>4303</v>
      </c>
      <c r="G1950" s="24" t="s">
        <v>4304</v>
      </c>
      <c r="H1950" s="23">
        <v>2010</v>
      </c>
      <c r="I1950" s="25">
        <v>0.5</v>
      </c>
      <c r="J1950" s="46">
        <v>28450</v>
      </c>
      <c r="K1950" s="66">
        <f t="shared" si="160"/>
        <v>81290</v>
      </c>
      <c r="L1950" s="67">
        <v>139900</v>
      </c>
      <c r="M1950" s="67">
        <v>559.6</v>
      </c>
      <c r="N1950" s="66">
        <f t="shared" si="161"/>
        <v>560.1</v>
      </c>
    </row>
    <row r="1951" spans="1:17" x14ac:dyDescent="0.3">
      <c r="A1951" s="63">
        <v>660</v>
      </c>
      <c r="C1951" s="48">
        <v>43697</v>
      </c>
      <c r="D1951" s="22" t="s">
        <v>4305</v>
      </c>
      <c r="E1951" s="44">
        <v>1.4794</v>
      </c>
      <c r="F1951" s="23" t="s">
        <v>4328</v>
      </c>
      <c r="G1951" s="24" t="s">
        <v>4329</v>
      </c>
      <c r="H1951" s="23">
        <v>2050</v>
      </c>
      <c r="I1951" s="25">
        <v>10.5</v>
      </c>
      <c r="J1951" s="46">
        <v>657290</v>
      </c>
      <c r="K1951" s="66">
        <f t="shared" si="160"/>
        <v>1877970</v>
      </c>
      <c r="L1951" s="67">
        <v>1000000</v>
      </c>
      <c r="M1951" s="67">
        <v>4000</v>
      </c>
      <c r="N1951" s="66">
        <f t="shared" si="161"/>
        <v>4010.5</v>
      </c>
    </row>
    <row r="1952" spans="1:17" x14ac:dyDescent="0.3">
      <c r="D1952" s="22" t="s">
        <v>4306</v>
      </c>
      <c r="E1952" s="44" t="s">
        <v>4326</v>
      </c>
      <c r="F1952" s="23" t="s">
        <v>77</v>
      </c>
      <c r="G1952" s="24" t="s">
        <v>77</v>
      </c>
      <c r="K1952" s="66">
        <f t="shared" si="160"/>
        <v>0</v>
      </c>
      <c r="L1952" s="67"/>
      <c r="M1952" s="67"/>
      <c r="N1952" s="66">
        <f t="shared" si="161"/>
        <v>0</v>
      </c>
    </row>
    <row r="1953" spans="4:14" x14ac:dyDescent="0.3">
      <c r="D1953" s="22" t="s">
        <v>4307</v>
      </c>
      <c r="E1953" s="44" t="s">
        <v>4327</v>
      </c>
      <c r="F1953" s="23" t="s">
        <v>1195</v>
      </c>
      <c r="G1953" s="24" t="s">
        <v>77</v>
      </c>
      <c r="K1953" s="66">
        <f t="shared" si="160"/>
        <v>0</v>
      </c>
      <c r="L1953" s="67"/>
      <c r="M1953" s="67"/>
      <c r="N1953" s="66">
        <f t="shared" si="161"/>
        <v>0</v>
      </c>
    </row>
    <row r="1954" spans="4:14" x14ac:dyDescent="0.3">
      <c r="D1954" s="22" t="s">
        <v>4308</v>
      </c>
      <c r="E1954" s="44" t="s">
        <v>4327</v>
      </c>
      <c r="F1954" s="23" t="s">
        <v>1195</v>
      </c>
      <c r="G1954" s="24" t="s">
        <v>77</v>
      </c>
      <c r="K1954" s="66">
        <f t="shared" si="160"/>
        <v>0</v>
      </c>
      <c r="L1954" s="67"/>
      <c r="M1954" s="67"/>
      <c r="N1954" s="66">
        <f t="shared" si="161"/>
        <v>0</v>
      </c>
    </row>
    <row r="1955" spans="4:14" x14ac:dyDescent="0.3">
      <c r="D1955" s="22" t="s">
        <v>4309</v>
      </c>
      <c r="E1955" s="44">
        <v>3.1583000000000001</v>
      </c>
      <c r="F1955" s="23" t="s">
        <v>1195</v>
      </c>
      <c r="G1955" s="24" t="s">
        <v>77</v>
      </c>
      <c r="K1955" s="66">
        <f t="shared" si="160"/>
        <v>0</v>
      </c>
      <c r="L1955" s="67"/>
      <c r="M1955" s="67"/>
      <c r="N1955" s="66">
        <f t="shared" si="161"/>
        <v>0</v>
      </c>
    </row>
    <row r="1956" spans="4:14" x14ac:dyDescent="0.3">
      <c r="D1956" s="22" t="s">
        <v>4310</v>
      </c>
      <c r="E1956" s="44">
        <v>0.17050000000000001</v>
      </c>
      <c r="F1956" s="23" t="s">
        <v>1195</v>
      </c>
      <c r="G1956" s="24" t="s">
        <v>77</v>
      </c>
      <c r="K1956" s="66">
        <f t="shared" si="160"/>
        <v>0</v>
      </c>
      <c r="L1956" s="67"/>
      <c r="M1956" s="67"/>
      <c r="N1956" s="66">
        <f t="shared" si="161"/>
        <v>0</v>
      </c>
    </row>
    <row r="1957" spans="4:14" x14ac:dyDescent="0.3">
      <c r="D1957" s="22" t="s">
        <v>4311</v>
      </c>
      <c r="E1957" s="44">
        <v>0.1172</v>
      </c>
      <c r="F1957" s="23" t="s">
        <v>1195</v>
      </c>
      <c r="G1957" s="24" t="s">
        <v>77</v>
      </c>
      <c r="K1957" s="66">
        <f t="shared" si="160"/>
        <v>0</v>
      </c>
      <c r="L1957" s="67"/>
      <c r="M1957" s="67"/>
      <c r="N1957" s="66">
        <f t="shared" si="161"/>
        <v>0</v>
      </c>
    </row>
    <row r="1958" spans="4:14" x14ac:dyDescent="0.3">
      <c r="D1958" s="22" t="s">
        <v>4312</v>
      </c>
      <c r="E1958" s="44">
        <v>0.17</v>
      </c>
      <c r="F1958" s="23" t="s">
        <v>1195</v>
      </c>
      <c r="G1958" s="24" t="s">
        <v>77</v>
      </c>
      <c r="K1958" s="66">
        <f t="shared" si="160"/>
        <v>0</v>
      </c>
      <c r="L1958" s="67"/>
      <c r="M1958" s="67"/>
      <c r="N1958" s="66">
        <f t="shared" si="161"/>
        <v>0</v>
      </c>
    </row>
    <row r="1959" spans="4:14" x14ac:dyDescent="0.3">
      <c r="D1959" s="22" t="s">
        <v>4313</v>
      </c>
      <c r="E1959" s="44">
        <v>0.19439999999999999</v>
      </c>
      <c r="F1959" s="23" t="s">
        <v>1195</v>
      </c>
      <c r="G1959" s="24" t="s">
        <v>77</v>
      </c>
      <c r="K1959" s="66">
        <f t="shared" si="160"/>
        <v>0</v>
      </c>
      <c r="L1959" s="67"/>
      <c r="M1959" s="67"/>
      <c r="N1959" s="66">
        <f t="shared" si="161"/>
        <v>0</v>
      </c>
    </row>
    <row r="1960" spans="4:14" x14ac:dyDescent="0.3">
      <c r="D1960" s="22" t="s">
        <v>4314</v>
      </c>
      <c r="E1960" s="44">
        <v>0.38550000000000001</v>
      </c>
      <c r="F1960" s="23" t="s">
        <v>1195</v>
      </c>
      <c r="G1960" s="24" t="s">
        <v>77</v>
      </c>
      <c r="K1960" s="66">
        <f t="shared" si="160"/>
        <v>0</v>
      </c>
      <c r="L1960" s="67"/>
      <c r="M1960" s="67"/>
      <c r="N1960" s="66">
        <f t="shared" si="161"/>
        <v>0</v>
      </c>
    </row>
    <row r="1961" spans="4:14" x14ac:dyDescent="0.3">
      <c r="D1961" s="22" t="s">
        <v>4315</v>
      </c>
      <c r="E1961" s="44">
        <v>0.71930000000000005</v>
      </c>
      <c r="F1961" s="23" t="s">
        <v>1195</v>
      </c>
      <c r="G1961" s="24" t="s">
        <v>77</v>
      </c>
      <c r="K1961" s="66">
        <f t="shared" si="160"/>
        <v>0</v>
      </c>
      <c r="L1961" s="67"/>
      <c r="M1961" s="67"/>
      <c r="N1961" s="66">
        <f t="shared" si="161"/>
        <v>0</v>
      </c>
    </row>
    <row r="1962" spans="4:14" x14ac:dyDescent="0.3">
      <c r="D1962" s="22" t="s">
        <v>4316</v>
      </c>
      <c r="E1962" s="44">
        <v>0.51200000000000001</v>
      </c>
      <c r="F1962" s="23" t="s">
        <v>1195</v>
      </c>
      <c r="G1962" s="24" t="s">
        <v>77</v>
      </c>
      <c r="K1962" s="66">
        <f t="shared" si="160"/>
        <v>0</v>
      </c>
      <c r="L1962" s="67"/>
      <c r="M1962" s="67"/>
      <c r="N1962" s="66">
        <f t="shared" si="161"/>
        <v>0</v>
      </c>
    </row>
    <row r="1963" spans="4:14" x14ac:dyDescent="0.3">
      <c r="D1963" s="22" t="s">
        <v>4317</v>
      </c>
      <c r="E1963" s="44">
        <v>9.0300000000000005E-2</v>
      </c>
      <c r="F1963" s="23" t="s">
        <v>1195</v>
      </c>
      <c r="G1963" s="24" t="s">
        <v>77</v>
      </c>
      <c r="K1963" s="66">
        <f t="shared" si="160"/>
        <v>0</v>
      </c>
      <c r="L1963" s="67"/>
      <c r="M1963" s="67"/>
      <c r="N1963" s="66">
        <f t="shared" si="161"/>
        <v>0</v>
      </c>
    </row>
    <row r="1964" spans="4:14" x14ac:dyDescent="0.3">
      <c r="D1964" s="22" t="s">
        <v>4318</v>
      </c>
      <c r="E1964" s="44">
        <v>0.44890000000000002</v>
      </c>
      <c r="F1964" s="23" t="s">
        <v>1195</v>
      </c>
      <c r="G1964" s="24" t="s">
        <v>77</v>
      </c>
      <c r="K1964" s="66">
        <f t="shared" si="160"/>
        <v>0</v>
      </c>
      <c r="L1964" s="67"/>
      <c r="M1964" s="67"/>
      <c r="N1964" s="66">
        <f t="shared" si="161"/>
        <v>0</v>
      </c>
    </row>
    <row r="1965" spans="4:14" x14ac:dyDescent="0.3">
      <c r="D1965" s="22" t="s">
        <v>4319</v>
      </c>
      <c r="E1965" s="44">
        <v>2.0059999999999998</v>
      </c>
      <c r="F1965" s="23" t="s">
        <v>1195</v>
      </c>
      <c r="G1965" s="24" t="s">
        <v>77</v>
      </c>
      <c r="K1965" s="66">
        <f t="shared" si="160"/>
        <v>0</v>
      </c>
      <c r="L1965" s="67"/>
      <c r="M1965" s="67"/>
      <c r="N1965" s="66">
        <f t="shared" si="161"/>
        <v>0</v>
      </c>
    </row>
    <row r="1966" spans="4:14" x14ac:dyDescent="0.3">
      <c r="D1966" s="22" t="s">
        <v>4320</v>
      </c>
      <c r="E1966" s="44">
        <v>0.95250000000000001</v>
      </c>
      <c r="F1966" s="23" t="s">
        <v>1195</v>
      </c>
      <c r="G1966" s="24" t="s">
        <v>77</v>
      </c>
      <c r="K1966" s="66">
        <f t="shared" si="160"/>
        <v>0</v>
      </c>
      <c r="L1966" s="67"/>
      <c r="M1966" s="67"/>
      <c r="N1966" s="66">
        <f t="shared" si="161"/>
        <v>0</v>
      </c>
    </row>
    <row r="1967" spans="4:14" x14ac:dyDescent="0.3">
      <c r="D1967" s="22" t="s">
        <v>4321</v>
      </c>
      <c r="E1967" s="44">
        <v>2.9045000000000001</v>
      </c>
      <c r="F1967" s="23" t="s">
        <v>1195</v>
      </c>
      <c r="G1967" s="24" t="s">
        <v>77</v>
      </c>
      <c r="K1967" s="66">
        <f t="shared" si="160"/>
        <v>0</v>
      </c>
      <c r="L1967" s="67"/>
      <c r="M1967" s="67"/>
      <c r="N1967" s="66">
        <f t="shared" si="161"/>
        <v>0</v>
      </c>
    </row>
    <row r="1968" spans="4:14" x14ac:dyDescent="0.3">
      <c r="D1968" s="22" t="s">
        <v>4322</v>
      </c>
      <c r="E1968" s="44">
        <v>0.37969999999999998</v>
      </c>
      <c r="F1968" s="23" t="s">
        <v>1195</v>
      </c>
      <c r="G1968" s="24" t="s">
        <v>77</v>
      </c>
      <c r="K1968" s="66">
        <f t="shared" si="160"/>
        <v>0</v>
      </c>
      <c r="L1968" s="67"/>
      <c r="M1968" s="67"/>
      <c r="N1968" s="66">
        <f t="shared" si="161"/>
        <v>0</v>
      </c>
    </row>
    <row r="1969" spans="1:17" x14ac:dyDescent="0.3">
      <c r="D1969" s="22" t="s">
        <v>4323</v>
      </c>
      <c r="E1969" s="44">
        <v>2.6345999999999998</v>
      </c>
      <c r="F1969" s="23" t="s">
        <v>1195</v>
      </c>
      <c r="G1969" s="24" t="s">
        <v>77</v>
      </c>
      <c r="K1969" s="66">
        <f t="shared" si="160"/>
        <v>0</v>
      </c>
      <c r="L1969" s="67"/>
      <c r="M1969" s="67"/>
      <c r="N1969" s="66">
        <f t="shared" si="161"/>
        <v>0</v>
      </c>
    </row>
    <row r="1970" spans="1:17" x14ac:dyDescent="0.3">
      <c r="D1970" s="22" t="s">
        <v>4324</v>
      </c>
      <c r="E1970" s="44">
        <v>5.5599999999999997E-2</v>
      </c>
      <c r="F1970" s="23" t="s">
        <v>1195</v>
      </c>
      <c r="G1970" s="24" t="s">
        <v>77</v>
      </c>
      <c r="K1970" s="66">
        <f t="shared" si="160"/>
        <v>0</v>
      </c>
      <c r="L1970" s="67"/>
      <c r="M1970" s="67"/>
      <c r="N1970" s="66">
        <f t="shared" si="161"/>
        <v>0</v>
      </c>
    </row>
    <row r="1971" spans="1:17" x14ac:dyDescent="0.3">
      <c r="D1971" s="22" t="s">
        <v>4325</v>
      </c>
      <c r="E1971" s="44">
        <v>0.98170000000000002</v>
      </c>
      <c r="F1971" s="23" t="s">
        <v>1195</v>
      </c>
      <c r="G1971" s="24" t="s">
        <v>77</v>
      </c>
      <c r="K1971" s="66">
        <f t="shared" si="160"/>
        <v>0</v>
      </c>
      <c r="L1971" s="67"/>
      <c r="M1971" s="67"/>
      <c r="N1971" s="66">
        <f t="shared" si="161"/>
        <v>0</v>
      </c>
    </row>
    <row r="1972" spans="1:17" x14ac:dyDescent="0.3">
      <c r="A1972" s="63">
        <v>661</v>
      </c>
      <c r="C1972" s="48">
        <v>43697</v>
      </c>
      <c r="D1972" s="22" t="s">
        <v>4330</v>
      </c>
      <c r="E1972" s="44">
        <v>0.7</v>
      </c>
      <c r="F1972" s="23" t="s">
        <v>4331</v>
      </c>
      <c r="G1972" s="24" t="s">
        <v>4332</v>
      </c>
      <c r="H1972" s="23">
        <v>1090</v>
      </c>
      <c r="I1972" s="25">
        <v>0.5</v>
      </c>
      <c r="J1972" s="46">
        <v>36060</v>
      </c>
      <c r="K1972" s="66">
        <f t="shared" si="160"/>
        <v>103030</v>
      </c>
      <c r="L1972" s="67">
        <v>150000</v>
      </c>
      <c r="M1972" s="67">
        <v>600</v>
      </c>
      <c r="N1972" s="66">
        <f t="shared" si="161"/>
        <v>600.5</v>
      </c>
    </row>
    <row r="1973" spans="1:17" x14ac:dyDescent="0.3">
      <c r="A1973" s="63">
        <v>662</v>
      </c>
      <c r="C1973" s="48">
        <v>43697</v>
      </c>
      <c r="D1973" s="22" t="s">
        <v>4333</v>
      </c>
      <c r="E1973" s="44">
        <v>27.623000000000001</v>
      </c>
      <c r="F1973" s="23" t="s">
        <v>153</v>
      </c>
      <c r="G1973" s="24" t="s">
        <v>4334</v>
      </c>
      <c r="H1973" s="23">
        <v>1220</v>
      </c>
      <c r="I1973" s="25">
        <v>0.5</v>
      </c>
      <c r="J1973" s="46">
        <v>26120</v>
      </c>
      <c r="K1973" s="66">
        <f t="shared" si="160"/>
        <v>74630</v>
      </c>
      <c r="L1973" s="67">
        <v>250000</v>
      </c>
      <c r="M1973" s="67">
        <v>1000</v>
      </c>
      <c r="N1973" s="66">
        <f t="shared" si="161"/>
        <v>1000.5</v>
      </c>
    </row>
    <row r="1974" spans="1:17" x14ac:dyDescent="0.3">
      <c r="A1974" s="63" t="s">
        <v>4335</v>
      </c>
      <c r="C1974" s="48">
        <v>43697</v>
      </c>
      <c r="D1974" s="22" t="s">
        <v>4336</v>
      </c>
      <c r="E1974" s="44">
        <v>11</v>
      </c>
      <c r="F1974" s="23" t="s">
        <v>4337</v>
      </c>
      <c r="G1974" s="24" t="s">
        <v>4338</v>
      </c>
      <c r="H1974" s="23">
        <v>1210</v>
      </c>
      <c r="I1974" s="25">
        <v>0.5</v>
      </c>
      <c r="J1974" s="46">
        <v>13660</v>
      </c>
      <c r="K1974" s="66">
        <f t="shared" si="160"/>
        <v>39030</v>
      </c>
      <c r="L1974" s="67"/>
      <c r="M1974" s="67"/>
      <c r="N1974" s="66">
        <f t="shared" si="161"/>
        <v>0.5</v>
      </c>
    </row>
    <row r="1975" spans="1:17" x14ac:dyDescent="0.3">
      <c r="A1975" s="63">
        <v>663</v>
      </c>
      <c r="C1975" s="48">
        <v>43697</v>
      </c>
      <c r="D1975" s="22" t="s">
        <v>435</v>
      </c>
      <c r="E1975" s="44">
        <v>14.696</v>
      </c>
      <c r="F1975" s="23" t="s">
        <v>1231</v>
      </c>
      <c r="G1975" s="24" t="s">
        <v>4339</v>
      </c>
      <c r="H1975" s="23">
        <v>1050</v>
      </c>
      <c r="I1975" s="25">
        <v>0.5</v>
      </c>
      <c r="J1975" s="46">
        <v>26030</v>
      </c>
      <c r="K1975" s="66">
        <f t="shared" si="160"/>
        <v>74370</v>
      </c>
      <c r="L1975" s="67">
        <v>170000</v>
      </c>
      <c r="M1975" s="67">
        <v>680.5</v>
      </c>
      <c r="N1975" s="66">
        <f t="shared" si="161"/>
        <v>681</v>
      </c>
    </row>
    <row r="1976" spans="1:17" x14ac:dyDescent="0.3">
      <c r="A1976" s="63">
        <v>664</v>
      </c>
      <c r="C1976" s="48">
        <v>43697</v>
      </c>
      <c r="D1976" s="22" t="s">
        <v>4340</v>
      </c>
      <c r="E1976" s="44" t="s">
        <v>4341</v>
      </c>
      <c r="F1976" s="23" t="s">
        <v>2132</v>
      </c>
      <c r="G1976" s="24" t="s">
        <v>4342</v>
      </c>
      <c r="H1976" s="23">
        <v>3010</v>
      </c>
      <c r="I1976" s="25">
        <v>0.5</v>
      </c>
      <c r="J1976" s="46">
        <v>16060</v>
      </c>
      <c r="K1976" s="66">
        <f t="shared" si="160"/>
        <v>45890</v>
      </c>
      <c r="L1976" s="67">
        <v>40000</v>
      </c>
      <c r="M1976" s="67">
        <v>160</v>
      </c>
      <c r="N1976" s="66">
        <f t="shared" si="161"/>
        <v>160.5</v>
      </c>
    </row>
    <row r="1977" spans="1:17" x14ac:dyDescent="0.3">
      <c r="A1977" s="63" t="s">
        <v>4343</v>
      </c>
      <c r="C1977" s="48">
        <v>43698</v>
      </c>
      <c r="D1977" s="22" t="s">
        <v>4344</v>
      </c>
      <c r="E1977" s="44">
        <v>29.314</v>
      </c>
      <c r="F1977" s="23" t="s">
        <v>4347</v>
      </c>
      <c r="G1977" s="24" t="s">
        <v>4348</v>
      </c>
      <c r="H1977" s="23">
        <v>1080</v>
      </c>
      <c r="I1977" s="25">
        <v>1.5</v>
      </c>
      <c r="J1977" s="46">
        <v>93110</v>
      </c>
      <c r="K1977" s="66">
        <f t="shared" si="160"/>
        <v>266030</v>
      </c>
      <c r="L1977" s="67"/>
      <c r="M1977" s="67"/>
      <c r="N1977" s="66">
        <f t="shared" si="161"/>
        <v>1.5</v>
      </c>
    </row>
    <row r="1978" spans="1:17" x14ac:dyDescent="0.3">
      <c r="D1978" s="22" t="s">
        <v>4345</v>
      </c>
      <c r="E1978" s="44">
        <v>10.842000000000001</v>
      </c>
      <c r="F1978" s="23" t="s">
        <v>1195</v>
      </c>
      <c r="K1978" s="66">
        <f t="shared" si="160"/>
        <v>0</v>
      </c>
      <c r="L1978" s="67"/>
      <c r="M1978" s="67"/>
      <c r="N1978" s="66">
        <f t="shared" si="161"/>
        <v>0</v>
      </c>
    </row>
    <row r="1979" spans="1:17" x14ac:dyDescent="0.3">
      <c r="D1979" s="22" t="s">
        <v>4346</v>
      </c>
      <c r="E1979" s="44">
        <v>20.587</v>
      </c>
      <c r="F1979" s="23" t="s">
        <v>1195</v>
      </c>
      <c r="K1979" s="66">
        <f t="shared" si="160"/>
        <v>0</v>
      </c>
      <c r="L1979" s="67"/>
      <c r="M1979" s="67"/>
      <c r="N1979" s="66">
        <f t="shared" si="161"/>
        <v>0</v>
      </c>
    </row>
    <row r="1980" spans="1:17" x14ac:dyDescent="0.3">
      <c r="A1980" s="63" t="s">
        <v>4349</v>
      </c>
      <c r="C1980" s="48">
        <v>43698</v>
      </c>
      <c r="D1980" s="22" t="s">
        <v>4350</v>
      </c>
      <c r="E1980" s="44">
        <v>2.302</v>
      </c>
      <c r="F1980" s="23" t="s">
        <v>4352</v>
      </c>
      <c r="G1980" s="24" t="s">
        <v>4353</v>
      </c>
      <c r="H1980" s="23">
        <v>1040</v>
      </c>
      <c r="I1980" s="25">
        <v>1</v>
      </c>
      <c r="J1980" s="46">
        <v>33950</v>
      </c>
      <c r="K1980" s="66">
        <f t="shared" si="160"/>
        <v>97000</v>
      </c>
      <c r="L1980" s="67"/>
      <c r="M1980" s="67"/>
      <c r="N1980" s="66">
        <f t="shared" si="161"/>
        <v>1</v>
      </c>
    </row>
    <row r="1981" spans="1:17" x14ac:dyDescent="0.3">
      <c r="D1981" s="22" t="s">
        <v>4351</v>
      </c>
      <c r="E1981" s="44">
        <v>1.054</v>
      </c>
      <c r="F1981" s="23" t="s">
        <v>1195</v>
      </c>
      <c r="K1981" s="66">
        <f t="shared" si="160"/>
        <v>0</v>
      </c>
      <c r="L1981" s="67"/>
      <c r="M1981" s="67"/>
      <c r="N1981" s="66">
        <f t="shared" si="161"/>
        <v>0</v>
      </c>
    </row>
    <row r="1982" spans="1:17" x14ac:dyDescent="0.3">
      <c r="A1982" s="63">
        <v>656</v>
      </c>
      <c r="C1982" s="48">
        <v>43696</v>
      </c>
      <c r="D1982" s="22" t="s">
        <v>4354</v>
      </c>
      <c r="E1982" s="44">
        <v>4.7670000000000003</v>
      </c>
      <c r="F1982" s="23" t="s">
        <v>4355</v>
      </c>
      <c r="G1982" s="24" t="s">
        <v>4356</v>
      </c>
      <c r="H1982" s="23">
        <v>1050</v>
      </c>
      <c r="I1982" s="25">
        <v>0.5</v>
      </c>
      <c r="J1982" s="46">
        <v>7790</v>
      </c>
      <c r="K1982" s="66">
        <f t="shared" si="160"/>
        <v>22260</v>
      </c>
      <c r="L1982" s="67">
        <v>71505</v>
      </c>
      <c r="M1982" s="67">
        <v>286</v>
      </c>
      <c r="N1982" s="66">
        <f t="shared" si="161"/>
        <v>286.5</v>
      </c>
    </row>
    <row r="1983" spans="1:17" x14ac:dyDescent="0.3">
      <c r="A1983" s="63">
        <v>657</v>
      </c>
      <c r="C1983" s="48">
        <v>43696</v>
      </c>
      <c r="D1983" s="22" t="s">
        <v>4357</v>
      </c>
      <c r="E1983" s="44">
        <v>15.305</v>
      </c>
      <c r="F1983" s="23" t="s">
        <v>4358</v>
      </c>
      <c r="G1983" s="24" t="s">
        <v>4359</v>
      </c>
      <c r="H1983" s="23">
        <v>1050</v>
      </c>
      <c r="I1983" s="25">
        <v>0.5</v>
      </c>
      <c r="J1983" s="46">
        <v>27500</v>
      </c>
      <c r="K1983" s="66">
        <f t="shared" si="160"/>
        <v>78570</v>
      </c>
      <c r="L1983" s="67">
        <v>40813</v>
      </c>
      <c r="M1983" s="67">
        <v>163.25</v>
      </c>
      <c r="N1983" s="66">
        <f t="shared" si="161"/>
        <v>163.75</v>
      </c>
    </row>
    <row r="1984" spans="1:17" s="39" customFormat="1" x14ac:dyDescent="0.3">
      <c r="A1984" s="35" t="s">
        <v>4360</v>
      </c>
      <c r="B1984" s="36"/>
      <c r="C1984" s="37">
        <v>43698</v>
      </c>
      <c r="D1984" s="38" t="s">
        <v>1300</v>
      </c>
      <c r="E1984" s="35">
        <v>9.2230000000000008</v>
      </c>
      <c r="F1984" s="39" t="s">
        <v>4361</v>
      </c>
      <c r="G1984" s="40" t="s">
        <v>4362</v>
      </c>
      <c r="H1984" s="39">
        <v>1220</v>
      </c>
      <c r="I1984" s="41">
        <v>0.5</v>
      </c>
      <c r="J1984" s="41">
        <v>16300</v>
      </c>
      <c r="K1984" s="41">
        <f t="shared" si="160"/>
        <v>46570</v>
      </c>
      <c r="L1984" s="42"/>
      <c r="M1984" s="42"/>
      <c r="N1984" s="41">
        <f t="shared" si="161"/>
        <v>0.5</v>
      </c>
      <c r="O1984" s="53"/>
      <c r="P1984" s="37"/>
      <c r="Q1984" s="36"/>
    </row>
    <row r="1985" spans="1:17" x14ac:dyDescent="0.3">
      <c r="K1985" s="66"/>
      <c r="L1985" s="67"/>
      <c r="M1985" s="67"/>
      <c r="N1985" s="66">
        <f>SUM(N1941:N1984)</f>
        <v>10197.9</v>
      </c>
      <c r="O1985" s="51">
        <v>72889</v>
      </c>
      <c r="P1985" s="68">
        <v>43698</v>
      </c>
      <c r="Q1985" s="21" t="s">
        <v>4363</v>
      </c>
    </row>
    <row r="1986" spans="1:17" x14ac:dyDescent="0.3">
      <c r="K1986" s="66"/>
      <c r="L1986" s="67"/>
      <c r="M1986" s="67"/>
      <c r="N1986" s="66"/>
    </row>
    <row r="1987" spans="1:17" s="64" customFormat="1" x14ac:dyDescent="0.3">
      <c r="A1987" s="63" t="s">
        <v>4194</v>
      </c>
      <c r="B1987" s="21"/>
      <c r="C1987" s="68">
        <v>43689</v>
      </c>
      <c r="D1987" s="62" t="s">
        <v>4195</v>
      </c>
      <c r="E1987" s="63">
        <v>0.84899999999999998</v>
      </c>
      <c r="F1987" s="64" t="s">
        <v>4196</v>
      </c>
      <c r="G1987" s="65" t="s">
        <v>4197</v>
      </c>
      <c r="H1987" s="64">
        <v>1070</v>
      </c>
      <c r="I1987" s="66">
        <v>0.5</v>
      </c>
      <c r="J1987" s="66">
        <v>29380</v>
      </c>
      <c r="K1987" s="66">
        <f>ROUND(J1987/0.35,-1)</f>
        <v>83940</v>
      </c>
      <c r="L1987" s="67"/>
      <c r="M1987" s="67"/>
      <c r="N1987" s="66">
        <f>I1987+M1987</f>
        <v>0.5</v>
      </c>
      <c r="O1987" s="118"/>
      <c r="P1987" s="68"/>
      <c r="Q1987" s="21"/>
    </row>
    <row r="1988" spans="1:17" x14ac:dyDescent="0.3">
      <c r="A1988" s="63">
        <v>665</v>
      </c>
      <c r="C1988" s="48">
        <v>43698</v>
      </c>
      <c r="D1988" s="22" t="s">
        <v>2491</v>
      </c>
      <c r="E1988" s="44">
        <v>27.59</v>
      </c>
      <c r="F1988" s="23" t="s">
        <v>2554</v>
      </c>
      <c r="G1988" s="24" t="s">
        <v>4364</v>
      </c>
      <c r="H1988" s="23">
        <v>1220</v>
      </c>
      <c r="I1988" s="25">
        <v>0.5</v>
      </c>
      <c r="J1988" s="46">
        <v>30380</v>
      </c>
      <c r="K1988" s="66">
        <f t="shared" si="160"/>
        <v>86800</v>
      </c>
      <c r="L1988" s="67">
        <v>193130</v>
      </c>
      <c r="M1988" s="67">
        <v>774</v>
      </c>
      <c r="N1988" s="66">
        <f t="shared" si="161"/>
        <v>774.5</v>
      </c>
    </row>
    <row r="1989" spans="1:17" x14ac:dyDescent="0.3">
      <c r="A1989" s="63">
        <v>666</v>
      </c>
      <c r="C1989" s="48">
        <v>43698</v>
      </c>
      <c r="D1989" s="22" t="s">
        <v>4365</v>
      </c>
      <c r="E1989" s="44" t="s">
        <v>4366</v>
      </c>
      <c r="F1989" s="23" t="s">
        <v>4367</v>
      </c>
      <c r="G1989" s="24" t="s">
        <v>4368</v>
      </c>
      <c r="H1989" s="23">
        <v>2010</v>
      </c>
      <c r="I1989" s="25">
        <v>0.5</v>
      </c>
      <c r="J1989" s="46">
        <v>7700</v>
      </c>
      <c r="K1989" s="66">
        <f t="shared" si="160"/>
        <v>22000</v>
      </c>
      <c r="L1989" s="67">
        <v>8000</v>
      </c>
      <c r="M1989" s="67">
        <v>32</v>
      </c>
      <c r="N1989" s="66">
        <f t="shared" si="161"/>
        <v>32.5</v>
      </c>
    </row>
    <row r="1990" spans="1:17" x14ac:dyDescent="0.3">
      <c r="A1990" s="63">
        <v>667</v>
      </c>
      <c r="C1990" s="48">
        <v>43698</v>
      </c>
      <c r="D1990" s="22" t="s">
        <v>4369</v>
      </c>
      <c r="E1990" s="44" t="s">
        <v>4373</v>
      </c>
      <c r="F1990" s="23" t="s">
        <v>4375</v>
      </c>
      <c r="G1990" s="24" t="s">
        <v>4376</v>
      </c>
      <c r="H1990" s="23">
        <v>3010</v>
      </c>
      <c r="I1990" s="25">
        <v>2</v>
      </c>
      <c r="J1990" s="46">
        <v>26180</v>
      </c>
      <c r="K1990" s="66">
        <f t="shared" si="160"/>
        <v>74800</v>
      </c>
      <c r="L1990" s="67">
        <v>92500</v>
      </c>
      <c r="M1990" s="67">
        <v>370</v>
      </c>
      <c r="N1990" s="66">
        <f t="shared" si="161"/>
        <v>372</v>
      </c>
    </row>
    <row r="1991" spans="1:17" x14ac:dyDescent="0.3">
      <c r="D1991" s="22" t="s">
        <v>4370</v>
      </c>
      <c r="E1991" s="44" t="s">
        <v>4373</v>
      </c>
      <c r="F1991" s="23" t="s">
        <v>77</v>
      </c>
      <c r="G1991" s="24" t="s">
        <v>77</v>
      </c>
      <c r="K1991" s="66">
        <f t="shared" si="160"/>
        <v>0</v>
      </c>
      <c r="L1991" s="67"/>
      <c r="M1991" s="67"/>
      <c r="N1991" s="66">
        <f t="shared" si="161"/>
        <v>0</v>
      </c>
    </row>
    <row r="1992" spans="1:17" x14ac:dyDescent="0.3">
      <c r="D1992" s="22" t="s">
        <v>4371</v>
      </c>
      <c r="E1992" s="44" t="s">
        <v>4374</v>
      </c>
      <c r="F1992" s="23" t="s">
        <v>77</v>
      </c>
      <c r="G1992" s="24" t="s">
        <v>77</v>
      </c>
      <c r="K1992" s="66">
        <f t="shared" si="160"/>
        <v>0</v>
      </c>
      <c r="L1992" s="67"/>
      <c r="M1992" s="67"/>
      <c r="N1992" s="66">
        <f t="shared" si="161"/>
        <v>0</v>
      </c>
    </row>
    <row r="1993" spans="1:17" x14ac:dyDescent="0.3">
      <c r="D1993" s="22" t="s">
        <v>4372</v>
      </c>
      <c r="E1993" s="44" t="s">
        <v>4374</v>
      </c>
      <c r="F1993" s="23" t="s">
        <v>77</v>
      </c>
      <c r="G1993" s="24" t="s">
        <v>77</v>
      </c>
      <c r="K1993" s="66">
        <f t="shared" si="160"/>
        <v>0</v>
      </c>
      <c r="L1993" s="67"/>
      <c r="M1993" s="67"/>
      <c r="N1993" s="66">
        <f t="shared" si="161"/>
        <v>0</v>
      </c>
    </row>
    <row r="1994" spans="1:17" x14ac:dyDescent="0.3">
      <c r="A1994" s="63" t="s">
        <v>4377</v>
      </c>
      <c r="C1994" s="48">
        <v>43699</v>
      </c>
      <c r="D1994" s="22" t="s">
        <v>4378</v>
      </c>
      <c r="E1994" s="44" t="s">
        <v>4379</v>
      </c>
      <c r="F1994" s="23" t="s">
        <v>4380</v>
      </c>
      <c r="G1994" s="24" t="s">
        <v>4380</v>
      </c>
      <c r="H1994" s="23">
        <v>3010</v>
      </c>
      <c r="I1994" s="25">
        <v>0.5</v>
      </c>
      <c r="J1994" s="46">
        <v>21990</v>
      </c>
      <c r="K1994" s="66">
        <f t="shared" si="160"/>
        <v>62830</v>
      </c>
      <c r="L1994" s="67"/>
      <c r="M1994" s="67"/>
      <c r="N1994" s="66">
        <f t="shared" si="161"/>
        <v>0.5</v>
      </c>
    </row>
    <row r="1995" spans="1:17" x14ac:dyDescent="0.3">
      <c r="A1995" s="63">
        <v>668</v>
      </c>
      <c r="B1995" s="21" t="s">
        <v>403</v>
      </c>
      <c r="C1995" s="48">
        <v>43699</v>
      </c>
      <c r="D1995" s="22" t="s">
        <v>4381</v>
      </c>
      <c r="E1995" s="44" t="s">
        <v>4382</v>
      </c>
      <c r="F1995" s="23" t="s">
        <v>4383</v>
      </c>
      <c r="G1995" s="24" t="s">
        <v>4384</v>
      </c>
      <c r="H1995" s="23">
        <v>3010</v>
      </c>
      <c r="I1995" s="25">
        <v>0.5</v>
      </c>
      <c r="J1995" s="46">
        <v>27290</v>
      </c>
      <c r="K1995" s="66">
        <f t="shared" si="160"/>
        <v>77970</v>
      </c>
      <c r="L1995" s="67">
        <v>47121</v>
      </c>
      <c r="M1995" s="67">
        <v>188.8</v>
      </c>
      <c r="N1995" s="66">
        <f t="shared" si="161"/>
        <v>189.3</v>
      </c>
    </row>
    <row r="1996" spans="1:17" x14ac:dyDescent="0.3">
      <c r="A1996" s="63">
        <v>670</v>
      </c>
      <c r="C1996" s="48">
        <v>43699</v>
      </c>
      <c r="D1996" s="22" t="s">
        <v>4385</v>
      </c>
      <c r="E1996" s="44">
        <v>6.9039999999999999</v>
      </c>
      <c r="F1996" s="23" t="s">
        <v>802</v>
      </c>
      <c r="G1996" s="24" t="s">
        <v>4386</v>
      </c>
      <c r="H1996" s="23">
        <v>1160</v>
      </c>
      <c r="I1996" s="25">
        <v>0.5</v>
      </c>
      <c r="J1996" s="46">
        <v>9390</v>
      </c>
      <c r="K1996" s="66">
        <f t="shared" si="160"/>
        <v>26830</v>
      </c>
      <c r="L1996" s="67">
        <v>19900</v>
      </c>
      <c r="M1996" s="67">
        <v>79.599999999999994</v>
      </c>
      <c r="N1996" s="66">
        <f t="shared" si="161"/>
        <v>80.099999999999994</v>
      </c>
    </row>
    <row r="1997" spans="1:17" x14ac:dyDescent="0.3">
      <c r="A1997" s="63">
        <v>671</v>
      </c>
      <c r="C1997" s="48">
        <v>43699</v>
      </c>
      <c r="D1997" s="22" t="s">
        <v>2910</v>
      </c>
      <c r="E1997" s="44">
        <v>0.12330000000000001</v>
      </c>
      <c r="F1997" s="23" t="s">
        <v>4388</v>
      </c>
      <c r="G1997" s="24" t="s">
        <v>4387</v>
      </c>
      <c r="H1997" s="23">
        <v>3010</v>
      </c>
      <c r="I1997" s="25">
        <v>1</v>
      </c>
      <c r="J1997" s="46">
        <v>149000</v>
      </c>
      <c r="K1997" s="66">
        <f t="shared" si="160"/>
        <v>425710</v>
      </c>
      <c r="L1997" s="67">
        <v>51255</v>
      </c>
      <c r="M1997" s="67">
        <v>205.02</v>
      </c>
      <c r="N1997" s="66">
        <f t="shared" si="161"/>
        <v>206.02</v>
      </c>
    </row>
    <row r="1998" spans="1:17" s="39" customFormat="1" x14ac:dyDescent="0.3">
      <c r="A1998" s="35"/>
      <c r="B1998" s="36"/>
      <c r="C1998" s="37"/>
      <c r="D1998" s="38" t="s">
        <v>3005</v>
      </c>
      <c r="E1998" s="35">
        <v>0.14799999999999999</v>
      </c>
      <c r="G1998" s="40"/>
      <c r="I1998" s="41"/>
      <c r="J1998" s="41"/>
      <c r="K1998" s="41">
        <f t="shared" si="160"/>
        <v>0</v>
      </c>
      <c r="L1998" s="42"/>
      <c r="M1998" s="42"/>
      <c r="N1998" s="41">
        <f t="shared" si="161"/>
        <v>0</v>
      </c>
      <c r="O1998" s="53"/>
      <c r="P1998" s="37"/>
      <c r="Q1998" s="36"/>
    </row>
    <row r="1999" spans="1:17" x14ac:dyDescent="0.3">
      <c r="K1999" s="66"/>
      <c r="L1999" s="67"/>
      <c r="M1999" s="67"/>
      <c r="N1999" s="66">
        <f>SUM(N1987:N1998)</f>
        <v>1655.4199999999998</v>
      </c>
      <c r="O1999" s="51">
        <v>72898</v>
      </c>
      <c r="P1999" s="68">
        <v>43699</v>
      </c>
      <c r="Q1999" s="21" t="s">
        <v>4419</v>
      </c>
    </row>
    <row r="2000" spans="1:17" x14ac:dyDescent="0.3">
      <c r="K2000" s="66"/>
      <c r="L2000" s="67"/>
      <c r="M2000" s="67"/>
      <c r="N2000" s="66"/>
    </row>
    <row r="2001" spans="1:17" x14ac:dyDescent="0.3">
      <c r="A2001" s="63">
        <v>669</v>
      </c>
      <c r="B2001" s="21" t="s">
        <v>403</v>
      </c>
      <c r="C2001" s="48">
        <v>43699</v>
      </c>
      <c r="D2001" s="22" t="s">
        <v>4406</v>
      </c>
      <c r="E2001" s="44">
        <v>5.0030000000000001</v>
      </c>
      <c r="F2001" s="23" t="s">
        <v>4408</v>
      </c>
      <c r="G2001" s="24" t="s">
        <v>4409</v>
      </c>
      <c r="H2001" s="23">
        <v>1020</v>
      </c>
      <c r="I2001" s="25">
        <v>1</v>
      </c>
      <c r="J2001" s="46">
        <v>17570</v>
      </c>
      <c r="K2001" s="66">
        <f t="shared" ref="K2001:K2058" si="162">ROUND(J2001/0.35,-1)</f>
        <v>50200</v>
      </c>
      <c r="L2001" s="67">
        <v>30100</v>
      </c>
      <c r="M2001" s="67">
        <v>120.4</v>
      </c>
      <c r="N2001" s="66">
        <f t="shared" ref="N2001:N2058" si="163">I2001+M2001</f>
        <v>121.4</v>
      </c>
      <c r="O2001" s="119"/>
    </row>
    <row r="2002" spans="1:17" s="64" customFormat="1" x14ac:dyDescent="0.3">
      <c r="A2002" s="63"/>
      <c r="B2002" s="21"/>
      <c r="C2002" s="68"/>
      <c r="D2002" s="62" t="s">
        <v>4407</v>
      </c>
      <c r="E2002" s="63">
        <v>6.01</v>
      </c>
      <c r="F2002" s="64" t="s">
        <v>77</v>
      </c>
      <c r="G2002" s="65" t="s">
        <v>77</v>
      </c>
      <c r="I2002" s="66"/>
      <c r="J2002" s="66"/>
      <c r="K2002" s="66"/>
      <c r="L2002" s="67"/>
      <c r="M2002" s="67"/>
      <c r="N2002" s="66"/>
      <c r="O2002" s="119"/>
      <c r="P2002" s="68"/>
      <c r="Q2002" s="21"/>
    </row>
    <row r="2003" spans="1:17" x14ac:dyDescent="0.3">
      <c r="A2003" s="63" t="s">
        <v>4389</v>
      </c>
      <c r="C2003" s="48">
        <v>43699</v>
      </c>
      <c r="D2003" s="22" t="s">
        <v>4390</v>
      </c>
      <c r="E2003" s="44">
        <v>25</v>
      </c>
      <c r="F2003" s="23" t="s">
        <v>4391</v>
      </c>
      <c r="G2003" s="24" t="s">
        <v>4392</v>
      </c>
      <c r="H2003" s="23">
        <v>1070</v>
      </c>
      <c r="I2003" s="25">
        <v>0.5</v>
      </c>
      <c r="J2003" s="46">
        <v>70020</v>
      </c>
      <c r="K2003" s="66">
        <f t="shared" si="162"/>
        <v>200060</v>
      </c>
      <c r="L2003" s="67"/>
      <c r="M2003" s="67"/>
      <c r="N2003" s="66">
        <f t="shared" si="163"/>
        <v>0.5</v>
      </c>
      <c r="O2003" s="119"/>
    </row>
    <row r="2004" spans="1:17" x14ac:dyDescent="0.3">
      <c r="K2004" s="66">
        <f t="shared" si="162"/>
        <v>0</v>
      </c>
      <c r="L2004" s="67"/>
      <c r="M2004" s="67"/>
      <c r="N2004" s="66">
        <f t="shared" si="163"/>
        <v>0</v>
      </c>
      <c r="O2004" s="119"/>
    </row>
    <row r="2005" spans="1:17" x14ac:dyDescent="0.3">
      <c r="A2005" s="63">
        <v>672</v>
      </c>
      <c r="C2005" s="48">
        <v>43699</v>
      </c>
      <c r="D2005" s="22" t="s">
        <v>4393</v>
      </c>
      <c r="E2005" s="44">
        <v>10.085000000000001</v>
      </c>
      <c r="F2005" s="23" t="s">
        <v>4394</v>
      </c>
      <c r="G2005" s="24" t="s">
        <v>4395</v>
      </c>
      <c r="H2005" s="23">
        <v>1220</v>
      </c>
      <c r="I2005" s="25">
        <v>0.5</v>
      </c>
      <c r="J2005" s="46">
        <v>16020</v>
      </c>
      <c r="K2005" s="66">
        <f t="shared" si="162"/>
        <v>45770</v>
      </c>
      <c r="L2005" s="67">
        <v>33333.32</v>
      </c>
      <c r="M2005" s="67">
        <v>133.33000000000001</v>
      </c>
      <c r="N2005" s="66">
        <f t="shared" si="163"/>
        <v>133.83000000000001</v>
      </c>
      <c r="O2005" s="119"/>
    </row>
    <row r="2006" spans="1:17" x14ac:dyDescent="0.3">
      <c r="A2006" s="63">
        <v>673</v>
      </c>
      <c r="C2006" s="48">
        <v>43699</v>
      </c>
      <c r="D2006" s="22" t="s">
        <v>4396</v>
      </c>
      <c r="E2006" s="44">
        <v>2.1619999999999999</v>
      </c>
      <c r="F2006" s="23" t="s">
        <v>4397</v>
      </c>
      <c r="G2006" s="24" t="s">
        <v>4398</v>
      </c>
      <c r="H2006" s="23">
        <v>1160</v>
      </c>
      <c r="I2006" s="25">
        <v>0.5</v>
      </c>
      <c r="J2006" s="46">
        <v>2670</v>
      </c>
      <c r="K2006" s="66">
        <f t="shared" si="162"/>
        <v>7630</v>
      </c>
      <c r="L2006" s="67">
        <v>5945.5</v>
      </c>
      <c r="M2006" s="67">
        <v>24</v>
      </c>
      <c r="N2006" s="66">
        <f t="shared" si="163"/>
        <v>24.5</v>
      </c>
      <c r="O2006" s="119"/>
    </row>
    <row r="2007" spans="1:17" x14ac:dyDescent="0.3">
      <c r="A2007" s="63">
        <v>675</v>
      </c>
      <c r="C2007" s="48">
        <v>43699</v>
      </c>
      <c r="D2007" s="22" t="s">
        <v>4399</v>
      </c>
      <c r="E2007" s="44">
        <v>52.741</v>
      </c>
      <c r="F2007" s="23" t="s">
        <v>4400</v>
      </c>
      <c r="G2007" s="24" t="s">
        <v>4401</v>
      </c>
      <c r="H2007" s="23">
        <v>1220</v>
      </c>
      <c r="I2007" s="25">
        <v>0.5</v>
      </c>
      <c r="J2007" s="46">
        <v>92410</v>
      </c>
      <c r="K2007" s="66">
        <f t="shared" si="162"/>
        <v>264030</v>
      </c>
      <c r="L2007" s="67">
        <v>250000</v>
      </c>
      <c r="M2007" s="67">
        <v>1000</v>
      </c>
      <c r="N2007" s="66">
        <f t="shared" si="163"/>
        <v>1000.5</v>
      </c>
      <c r="O2007" s="119"/>
    </row>
    <row r="2008" spans="1:17" x14ac:dyDescent="0.3">
      <c r="A2008" s="63">
        <v>676</v>
      </c>
      <c r="C2008" s="48">
        <v>43700</v>
      </c>
      <c r="D2008" s="22" t="s">
        <v>4402</v>
      </c>
      <c r="E2008" s="44">
        <v>1.0149999999999999</v>
      </c>
      <c r="F2008" s="23" t="s">
        <v>1793</v>
      </c>
      <c r="G2008" s="24" t="s">
        <v>4405</v>
      </c>
      <c r="H2008" s="23">
        <v>3010</v>
      </c>
      <c r="I2008" s="25">
        <v>2</v>
      </c>
      <c r="J2008" s="46">
        <v>32070</v>
      </c>
      <c r="K2008" s="66">
        <f t="shared" si="162"/>
        <v>91630</v>
      </c>
      <c r="L2008" s="67">
        <v>98000</v>
      </c>
      <c r="M2008" s="67">
        <v>392</v>
      </c>
      <c r="N2008" s="66">
        <f t="shared" si="163"/>
        <v>394</v>
      </c>
      <c r="O2008" s="119"/>
    </row>
    <row r="2009" spans="1:17" x14ac:dyDescent="0.3">
      <c r="D2009" s="22" t="s">
        <v>4403</v>
      </c>
      <c r="E2009" s="44">
        <v>1.9E-2</v>
      </c>
      <c r="F2009" s="23" t="s">
        <v>77</v>
      </c>
      <c r="G2009" s="24" t="s">
        <v>77</v>
      </c>
      <c r="K2009" s="66">
        <f t="shared" si="162"/>
        <v>0</v>
      </c>
      <c r="L2009" s="67"/>
      <c r="M2009" s="67"/>
      <c r="N2009" s="66">
        <f t="shared" si="163"/>
        <v>0</v>
      </c>
      <c r="O2009" s="119"/>
    </row>
    <row r="2010" spans="1:17" x14ac:dyDescent="0.3">
      <c r="D2010" s="22" t="s">
        <v>1792</v>
      </c>
      <c r="E2010" s="44">
        <v>1.9E-2</v>
      </c>
      <c r="F2010" s="23" t="s">
        <v>77</v>
      </c>
      <c r="G2010" s="24" t="s">
        <v>77</v>
      </c>
      <c r="K2010" s="66">
        <f t="shared" si="162"/>
        <v>0</v>
      </c>
      <c r="L2010" s="67"/>
      <c r="M2010" s="67"/>
      <c r="N2010" s="66">
        <f t="shared" si="163"/>
        <v>0</v>
      </c>
      <c r="O2010" s="119"/>
    </row>
    <row r="2011" spans="1:17" x14ac:dyDescent="0.3">
      <c r="D2011" s="22" t="s">
        <v>4404</v>
      </c>
      <c r="E2011" s="44">
        <v>1.2E-2</v>
      </c>
      <c r="F2011" s="23" t="s">
        <v>77</v>
      </c>
      <c r="G2011" s="24" t="s">
        <v>77</v>
      </c>
      <c r="K2011" s="66">
        <f t="shared" si="162"/>
        <v>0</v>
      </c>
      <c r="L2011" s="67"/>
      <c r="M2011" s="67"/>
      <c r="N2011" s="66">
        <f t="shared" si="163"/>
        <v>0</v>
      </c>
      <c r="O2011" s="119"/>
    </row>
    <row r="2012" spans="1:17" x14ac:dyDescent="0.3">
      <c r="A2012" s="63">
        <v>674</v>
      </c>
      <c r="C2012" s="48">
        <v>43700</v>
      </c>
      <c r="D2012" s="22" t="s">
        <v>4410</v>
      </c>
      <c r="E2012" s="44">
        <v>29.788</v>
      </c>
      <c r="F2012" s="23" t="s">
        <v>4411</v>
      </c>
      <c r="G2012" s="24" t="s">
        <v>4401</v>
      </c>
      <c r="H2012" s="23">
        <v>1220</v>
      </c>
      <c r="I2012" s="25">
        <v>0.5</v>
      </c>
      <c r="J2012" s="46">
        <v>52470</v>
      </c>
      <c r="K2012" s="66">
        <f t="shared" si="162"/>
        <v>149910</v>
      </c>
      <c r="L2012" s="67">
        <v>134077.5</v>
      </c>
      <c r="M2012" s="67">
        <v>536.30999999999995</v>
      </c>
      <c r="N2012" s="66">
        <f t="shared" si="163"/>
        <v>536.80999999999995</v>
      </c>
      <c r="O2012" s="119"/>
    </row>
    <row r="2013" spans="1:17" x14ac:dyDescent="0.3">
      <c r="A2013" s="63">
        <v>677</v>
      </c>
      <c r="C2013" s="48">
        <v>43700</v>
      </c>
      <c r="D2013" s="22" t="s">
        <v>4412</v>
      </c>
      <c r="E2013" s="44">
        <v>34.594999999999999</v>
      </c>
      <c r="F2013" s="23" t="s">
        <v>4413</v>
      </c>
      <c r="G2013" s="24" t="s">
        <v>4414</v>
      </c>
      <c r="H2013" s="23">
        <v>1070</v>
      </c>
      <c r="I2013" s="25">
        <v>0.5</v>
      </c>
      <c r="J2013" s="46">
        <v>112030</v>
      </c>
      <c r="K2013" s="66">
        <f t="shared" si="162"/>
        <v>320090</v>
      </c>
      <c r="L2013" s="67">
        <v>390000</v>
      </c>
      <c r="M2013" s="67">
        <v>1561.5</v>
      </c>
      <c r="N2013" s="66">
        <f t="shared" si="163"/>
        <v>1562</v>
      </c>
      <c r="O2013" s="119"/>
    </row>
    <row r="2014" spans="1:17" x14ac:dyDescent="0.3">
      <c r="A2014" s="63">
        <v>678</v>
      </c>
      <c r="C2014" s="48">
        <v>43700</v>
      </c>
      <c r="D2014" s="22" t="s">
        <v>4415</v>
      </c>
      <c r="E2014" s="44">
        <v>0.43</v>
      </c>
      <c r="F2014" s="23" t="s">
        <v>4417</v>
      </c>
      <c r="G2014" s="24" t="s">
        <v>4418</v>
      </c>
      <c r="H2014" s="23">
        <v>1070</v>
      </c>
      <c r="I2014" s="25">
        <v>1</v>
      </c>
      <c r="J2014" s="46">
        <v>22590</v>
      </c>
      <c r="K2014" s="66">
        <f t="shared" si="162"/>
        <v>64540</v>
      </c>
      <c r="L2014" s="67">
        <v>93174</v>
      </c>
      <c r="M2014" s="67">
        <v>372.7</v>
      </c>
      <c r="N2014" s="66">
        <f t="shared" si="163"/>
        <v>373.7</v>
      </c>
      <c r="O2014" s="119"/>
    </row>
    <row r="2015" spans="1:17" s="39" customFormat="1" x14ac:dyDescent="0.3">
      <c r="A2015" s="35"/>
      <c r="B2015" s="36"/>
      <c r="C2015" s="37"/>
      <c r="D2015" s="38" t="s">
        <v>4416</v>
      </c>
      <c r="E2015" s="35">
        <v>0.32700000000000001</v>
      </c>
      <c r="F2015" s="39" t="s">
        <v>77</v>
      </c>
      <c r="G2015" s="40" t="s">
        <v>77</v>
      </c>
      <c r="I2015" s="41"/>
      <c r="J2015" s="41"/>
      <c r="K2015" s="41">
        <f t="shared" si="162"/>
        <v>0</v>
      </c>
      <c r="L2015" s="42"/>
      <c r="M2015" s="42"/>
      <c r="N2015" s="41">
        <f t="shared" si="163"/>
        <v>0</v>
      </c>
      <c r="O2015" s="53"/>
      <c r="P2015" s="37"/>
      <c r="Q2015" s="36"/>
    </row>
    <row r="2016" spans="1:17" x14ac:dyDescent="0.3">
      <c r="K2016" s="66"/>
      <c r="L2016" s="67"/>
      <c r="M2016" s="67"/>
      <c r="N2016" s="66">
        <f>SUM(N2001:N2015)</f>
        <v>4147.24</v>
      </c>
      <c r="O2016" s="51">
        <v>72918</v>
      </c>
      <c r="P2016" s="68">
        <v>43700</v>
      </c>
      <c r="Q2016" s="21" t="s">
        <v>4419</v>
      </c>
    </row>
    <row r="2017" spans="1:17" x14ac:dyDescent="0.3">
      <c r="K2017" s="66"/>
      <c r="L2017" s="67"/>
      <c r="M2017" s="67"/>
      <c r="N2017" s="66"/>
    </row>
    <row r="2018" spans="1:17" x14ac:dyDescent="0.3">
      <c r="A2018" s="63" t="s">
        <v>4420</v>
      </c>
      <c r="C2018" s="48">
        <v>43700</v>
      </c>
      <c r="D2018" s="22" t="s">
        <v>4421</v>
      </c>
      <c r="E2018" s="44">
        <v>7.6749999999999998</v>
      </c>
      <c r="F2018" s="23" t="s">
        <v>4422</v>
      </c>
      <c r="G2018" s="24" t="s">
        <v>4423</v>
      </c>
      <c r="H2018" s="23">
        <v>1210</v>
      </c>
      <c r="I2018" s="25">
        <v>0.5</v>
      </c>
      <c r="J2018" s="46">
        <v>65420</v>
      </c>
      <c r="K2018" s="66">
        <f t="shared" si="162"/>
        <v>186910</v>
      </c>
      <c r="L2018" s="67"/>
      <c r="M2018" s="67"/>
      <c r="N2018" s="66">
        <f t="shared" si="163"/>
        <v>0.5</v>
      </c>
    </row>
    <row r="2019" spans="1:17" x14ac:dyDescent="0.3">
      <c r="A2019" s="63">
        <v>679</v>
      </c>
      <c r="C2019" s="48">
        <v>43700</v>
      </c>
      <c r="D2019" s="22" t="s">
        <v>4424</v>
      </c>
      <c r="E2019" s="44" t="s">
        <v>4425</v>
      </c>
      <c r="F2019" s="23" t="s">
        <v>4426</v>
      </c>
      <c r="G2019" s="24" t="s">
        <v>4427</v>
      </c>
      <c r="H2019" s="23">
        <v>3010</v>
      </c>
      <c r="I2019" s="25">
        <v>0.5</v>
      </c>
      <c r="J2019" s="46">
        <v>10130</v>
      </c>
      <c r="K2019" s="66">
        <f t="shared" si="162"/>
        <v>28940</v>
      </c>
      <c r="L2019" s="67">
        <v>27500</v>
      </c>
      <c r="M2019" s="67">
        <v>110</v>
      </c>
      <c r="N2019" s="66">
        <f t="shared" si="163"/>
        <v>110.5</v>
      </c>
    </row>
    <row r="2020" spans="1:17" x14ac:dyDescent="0.3">
      <c r="A2020" s="63" t="s">
        <v>4428</v>
      </c>
      <c r="C2020" s="48">
        <v>43703</v>
      </c>
      <c r="D2020" s="22" t="s">
        <v>4429</v>
      </c>
      <c r="E2020" s="44">
        <v>41.924999999999997</v>
      </c>
      <c r="F2020" s="23" t="s">
        <v>4432</v>
      </c>
      <c r="G2020" s="24" t="s">
        <v>4433</v>
      </c>
      <c r="H2020" s="23">
        <v>1040</v>
      </c>
      <c r="I2020" s="25">
        <v>1.5</v>
      </c>
      <c r="J2020" s="46">
        <v>145160</v>
      </c>
      <c r="K2020" s="66">
        <f t="shared" si="162"/>
        <v>414740</v>
      </c>
      <c r="L2020" s="67"/>
      <c r="M2020" s="67"/>
      <c r="N2020" s="66">
        <f t="shared" si="163"/>
        <v>1.5</v>
      </c>
    </row>
    <row r="2021" spans="1:17" x14ac:dyDescent="0.3">
      <c r="D2021" s="22" t="s">
        <v>4430</v>
      </c>
      <c r="E2021" s="44">
        <v>12</v>
      </c>
      <c r="F2021" s="23" t="s">
        <v>77</v>
      </c>
      <c r="G2021" s="24" t="s">
        <v>77</v>
      </c>
      <c r="K2021" s="66">
        <f t="shared" si="162"/>
        <v>0</v>
      </c>
      <c r="L2021" s="67"/>
      <c r="M2021" s="67"/>
      <c r="N2021" s="66">
        <f t="shared" si="163"/>
        <v>0</v>
      </c>
    </row>
    <row r="2022" spans="1:17" x14ac:dyDescent="0.3">
      <c r="D2022" s="22" t="s">
        <v>4431</v>
      </c>
      <c r="E2022" s="44">
        <v>38.051000000000002</v>
      </c>
      <c r="F2022" s="23" t="s">
        <v>77</v>
      </c>
      <c r="G2022" s="24" t="s">
        <v>77</v>
      </c>
      <c r="K2022" s="66">
        <f t="shared" si="162"/>
        <v>0</v>
      </c>
      <c r="L2022" s="67"/>
      <c r="M2022" s="67"/>
      <c r="N2022" s="66">
        <f t="shared" si="163"/>
        <v>0</v>
      </c>
    </row>
    <row r="2023" spans="1:17" x14ac:dyDescent="0.3">
      <c r="A2023" s="63">
        <v>680</v>
      </c>
      <c r="C2023" s="68">
        <v>43703</v>
      </c>
      <c r="D2023" s="62" t="s">
        <v>4429</v>
      </c>
      <c r="E2023" s="63">
        <v>41.924999999999997</v>
      </c>
      <c r="F2023" s="65" t="s">
        <v>4433</v>
      </c>
      <c r="G2023" s="65" t="s">
        <v>4433</v>
      </c>
      <c r="H2023" s="64">
        <v>1040</v>
      </c>
      <c r="I2023" s="66">
        <v>1.5</v>
      </c>
      <c r="J2023" s="66">
        <v>145160</v>
      </c>
      <c r="K2023" s="66">
        <f t="shared" si="162"/>
        <v>414740</v>
      </c>
      <c r="L2023" s="67">
        <v>407500</v>
      </c>
      <c r="M2023" s="67">
        <v>1630</v>
      </c>
      <c r="N2023" s="66">
        <f t="shared" si="163"/>
        <v>1631.5</v>
      </c>
      <c r="O2023" s="51" t="s">
        <v>2983</v>
      </c>
    </row>
    <row r="2024" spans="1:17" x14ac:dyDescent="0.3">
      <c r="C2024" s="68"/>
      <c r="D2024" s="62" t="s">
        <v>4430</v>
      </c>
      <c r="E2024" s="63">
        <v>12</v>
      </c>
      <c r="F2024" s="65" t="s">
        <v>77</v>
      </c>
      <c r="G2024" s="65" t="s">
        <v>77</v>
      </c>
      <c r="H2024" s="64"/>
      <c r="I2024" s="66"/>
      <c r="J2024" s="66"/>
      <c r="K2024" s="66">
        <f t="shared" si="162"/>
        <v>0</v>
      </c>
      <c r="L2024" s="67"/>
      <c r="M2024" s="67"/>
      <c r="N2024" s="66">
        <f t="shared" si="163"/>
        <v>0</v>
      </c>
    </row>
    <row r="2025" spans="1:17" s="39" customFormat="1" x14ac:dyDescent="0.3">
      <c r="A2025" s="35"/>
      <c r="B2025" s="36"/>
      <c r="C2025" s="37"/>
      <c r="D2025" s="38" t="s">
        <v>4431</v>
      </c>
      <c r="E2025" s="35">
        <v>38.051000000000002</v>
      </c>
      <c r="F2025" s="40" t="s">
        <v>77</v>
      </c>
      <c r="G2025" s="40" t="s">
        <v>77</v>
      </c>
      <c r="I2025" s="41"/>
      <c r="J2025" s="41"/>
      <c r="K2025" s="41">
        <f t="shared" si="162"/>
        <v>0</v>
      </c>
      <c r="L2025" s="42"/>
      <c r="M2025" s="42"/>
      <c r="N2025" s="41">
        <f t="shared" si="163"/>
        <v>0</v>
      </c>
      <c r="O2025" s="53"/>
      <c r="P2025" s="37"/>
      <c r="Q2025" s="36"/>
    </row>
    <row r="2026" spans="1:17" x14ac:dyDescent="0.3">
      <c r="C2026" s="68"/>
      <c r="D2026" s="62"/>
      <c r="E2026" s="63"/>
      <c r="F2026" s="64"/>
      <c r="G2026" s="65"/>
      <c r="H2026" s="64"/>
      <c r="I2026" s="66"/>
      <c r="J2026" s="66"/>
      <c r="K2026" s="66"/>
      <c r="L2026" s="67"/>
      <c r="M2026" s="67"/>
      <c r="N2026" s="66">
        <f>SUM(N2018:N2025)</f>
        <v>1744</v>
      </c>
      <c r="O2026" s="51">
        <v>72937</v>
      </c>
      <c r="P2026" s="68">
        <v>43703</v>
      </c>
      <c r="Q2026" s="21" t="s">
        <v>4419</v>
      </c>
    </row>
    <row r="2027" spans="1:17" x14ac:dyDescent="0.3">
      <c r="K2027" s="66"/>
      <c r="L2027" s="67"/>
      <c r="M2027" s="67"/>
      <c r="N2027" s="66"/>
    </row>
    <row r="2028" spans="1:17" x14ac:dyDescent="0.3">
      <c r="A2028" s="63">
        <v>681</v>
      </c>
      <c r="C2028" s="48">
        <v>43703</v>
      </c>
      <c r="D2028" s="22" t="s">
        <v>4085</v>
      </c>
      <c r="E2028" s="44">
        <v>3.0270000000000001</v>
      </c>
      <c r="F2028" s="23" t="s">
        <v>4435</v>
      </c>
      <c r="G2028" s="24" t="s">
        <v>4434</v>
      </c>
      <c r="H2028" s="23">
        <v>1120</v>
      </c>
      <c r="I2028" s="25">
        <v>0.5</v>
      </c>
      <c r="J2028" s="46">
        <v>5540</v>
      </c>
      <c r="K2028" s="66">
        <f t="shared" si="162"/>
        <v>15830</v>
      </c>
      <c r="L2028" s="67">
        <v>38000</v>
      </c>
      <c r="M2028" s="67">
        <v>152</v>
      </c>
      <c r="N2028" s="66">
        <f t="shared" si="163"/>
        <v>152.5</v>
      </c>
    </row>
    <row r="2029" spans="1:17" x14ac:dyDescent="0.3">
      <c r="A2029" s="63">
        <v>682</v>
      </c>
      <c r="C2029" s="48">
        <v>43704</v>
      </c>
      <c r="D2029" s="22" t="s">
        <v>4436</v>
      </c>
      <c r="E2029" s="44">
        <v>41</v>
      </c>
      <c r="F2029" s="23" t="s">
        <v>4437</v>
      </c>
      <c r="G2029" s="24" t="s">
        <v>4438</v>
      </c>
      <c r="H2029" s="23">
        <v>1130</v>
      </c>
      <c r="I2029" s="25">
        <v>0.5</v>
      </c>
      <c r="J2029" s="46">
        <v>50170</v>
      </c>
      <c r="K2029" s="66">
        <f t="shared" si="162"/>
        <v>143340</v>
      </c>
      <c r="L2029" s="67">
        <v>180000</v>
      </c>
      <c r="M2029" s="67">
        <v>720</v>
      </c>
      <c r="N2029" s="66">
        <f t="shared" si="163"/>
        <v>720.5</v>
      </c>
    </row>
    <row r="2030" spans="1:17" x14ac:dyDescent="0.3">
      <c r="A2030" s="63">
        <v>683</v>
      </c>
      <c r="C2030" s="48">
        <v>43704</v>
      </c>
      <c r="D2030" s="22" t="s">
        <v>4439</v>
      </c>
      <c r="E2030" s="44">
        <v>5.1280000000000001</v>
      </c>
      <c r="F2030" s="23" t="s">
        <v>4440</v>
      </c>
      <c r="G2030" s="24" t="s">
        <v>4441</v>
      </c>
      <c r="H2030" s="23">
        <v>1030</v>
      </c>
      <c r="I2030" s="25">
        <v>0.5</v>
      </c>
      <c r="J2030" s="46">
        <v>9100</v>
      </c>
      <c r="K2030" s="66">
        <f t="shared" si="162"/>
        <v>26000</v>
      </c>
      <c r="L2030" s="67">
        <v>24000</v>
      </c>
      <c r="M2030" s="67">
        <v>96</v>
      </c>
      <c r="N2030" s="66">
        <f t="shared" si="163"/>
        <v>96.5</v>
      </c>
    </row>
    <row r="2031" spans="1:17" x14ac:dyDescent="0.3">
      <c r="A2031" s="63" t="s">
        <v>4442</v>
      </c>
      <c r="C2031" s="48">
        <v>43704</v>
      </c>
      <c r="D2031" s="22" t="s">
        <v>4443</v>
      </c>
      <c r="E2031" s="44">
        <v>40</v>
      </c>
      <c r="F2031" s="23" t="s">
        <v>4447</v>
      </c>
      <c r="G2031" s="24" t="s">
        <v>4448</v>
      </c>
      <c r="H2031" s="23">
        <v>1070</v>
      </c>
      <c r="I2031" s="25">
        <v>2</v>
      </c>
      <c r="J2031" s="46">
        <v>25270</v>
      </c>
      <c r="K2031" s="66">
        <f t="shared" si="162"/>
        <v>72200</v>
      </c>
      <c r="L2031" s="67"/>
      <c r="M2031" s="67"/>
      <c r="N2031" s="66">
        <f t="shared" si="163"/>
        <v>2</v>
      </c>
    </row>
    <row r="2032" spans="1:17" x14ac:dyDescent="0.3">
      <c r="D2032" s="22" t="s">
        <v>4444</v>
      </c>
      <c r="E2032" s="44">
        <v>1.1839999999999999</v>
      </c>
      <c r="F2032" s="23" t="s">
        <v>2899</v>
      </c>
      <c r="G2032" s="24" t="s">
        <v>2899</v>
      </c>
      <c r="K2032" s="66">
        <f t="shared" si="162"/>
        <v>0</v>
      </c>
      <c r="L2032" s="67"/>
      <c r="M2032" s="67"/>
      <c r="N2032" s="66">
        <f t="shared" si="163"/>
        <v>0</v>
      </c>
    </row>
    <row r="2033" spans="1:17" x14ac:dyDescent="0.3">
      <c r="D2033" s="22" t="s">
        <v>4445</v>
      </c>
      <c r="E2033" s="44">
        <v>1.1339999999999999</v>
      </c>
      <c r="F2033" s="23" t="s">
        <v>2899</v>
      </c>
      <c r="G2033" s="24" t="s">
        <v>2899</v>
      </c>
      <c r="K2033" s="66">
        <f t="shared" si="162"/>
        <v>0</v>
      </c>
      <c r="L2033" s="67"/>
      <c r="M2033" s="67"/>
      <c r="N2033" s="66">
        <f t="shared" si="163"/>
        <v>0</v>
      </c>
    </row>
    <row r="2034" spans="1:17" x14ac:dyDescent="0.3">
      <c r="D2034" s="22" t="s">
        <v>4446</v>
      </c>
      <c r="E2034" s="44">
        <v>1.1579999999999999</v>
      </c>
      <c r="F2034" s="23" t="s">
        <v>2899</v>
      </c>
      <c r="G2034" s="24" t="s">
        <v>2899</v>
      </c>
      <c r="K2034" s="66">
        <f t="shared" si="162"/>
        <v>0</v>
      </c>
      <c r="L2034" s="67"/>
      <c r="M2034" s="67"/>
      <c r="N2034" s="66">
        <f t="shared" si="163"/>
        <v>0</v>
      </c>
    </row>
    <row r="2035" spans="1:17" s="39" customFormat="1" x14ac:dyDescent="0.3">
      <c r="A2035" s="35" t="s">
        <v>4449</v>
      </c>
      <c r="B2035" s="36"/>
      <c r="C2035" s="37">
        <v>43704</v>
      </c>
      <c r="D2035" s="38" t="s">
        <v>4450</v>
      </c>
      <c r="E2035" s="35" t="s">
        <v>4451</v>
      </c>
      <c r="F2035" s="39" t="s">
        <v>4452</v>
      </c>
      <c r="G2035" s="40" t="s">
        <v>4453</v>
      </c>
      <c r="H2035" s="39">
        <v>3010</v>
      </c>
      <c r="I2035" s="41">
        <v>0.5</v>
      </c>
      <c r="J2035" s="41">
        <v>11560</v>
      </c>
      <c r="K2035" s="41">
        <f t="shared" si="162"/>
        <v>33030</v>
      </c>
      <c r="L2035" s="42"/>
      <c r="M2035" s="42"/>
      <c r="N2035" s="41">
        <f t="shared" si="163"/>
        <v>0.5</v>
      </c>
      <c r="O2035" s="53"/>
      <c r="P2035" s="37"/>
      <c r="Q2035" s="36"/>
    </row>
    <row r="2036" spans="1:17" x14ac:dyDescent="0.3">
      <c r="K2036" s="66"/>
      <c r="L2036" s="67"/>
      <c r="M2036" s="67"/>
      <c r="N2036" s="66">
        <f>SUM(N2028:N2035)</f>
        <v>972</v>
      </c>
      <c r="O2036" s="51">
        <v>72944</v>
      </c>
      <c r="P2036" s="68">
        <v>43704</v>
      </c>
      <c r="Q2036" s="21" t="s">
        <v>4419</v>
      </c>
    </row>
    <row r="2037" spans="1:17" x14ac:dyDescent="0.3">
      <c r="K2037" s="66"/>
      <c r="L2037" s="67"/>
      <c r="M2037" s="67"/>
      <c r="N2037" s="66"/>
    </row>
    <row r="2038" spans="1:17" x14ac:dyDescent="0.3">
      <c r="A2038" s="63">
        <v>684</v>
      </c>
      <c r="C2038" s="48">
        <v>43704</v>
      </c>
      <c r="D2038" s="22" t="s">
        <v>4454</v>
      </c>
      <c r="E2038" s="44">
        <v>5.5810000000000004</v>
      </c>
      <c r="F2038" s="23" t="s">
        <v>4455</v>
      </c>
      <c r="G2038" s="24" t="s">
        <v>4456</v>
      </c>
      <c r="H2038" s="23">
        <v>1090</v>
      </c>
      <c r="I2038" s="25">
        <v>0.5</v>
      </c>
      <c r="J2038" s="46">
        <v>40760</v>
      </c>
      <c r="K2038" s="66">
        <f t="shared" si="162"/>
        <v>116460</v>
      </c>
      <c r="L2038" s="67">
        <v>200000</v>
      </c>
      <c r="M2038" s="67">
        <v>800</v>
      </c>
      <c r="N2038" s="66">
        <f t="shared" si="163"/>
        <v>800.5</v>
      </c>
    </row>
    <row r="2039" spans="1:17" x14ac:dyDescent="0.3">
      <c r="A2039" s="63" t="s">
        <v>4457</v>
      </c>
      <c r="C2039" s="48">
        <v>43704</v>
      </c>
      <c r="D2039" s="22" t="s">
        <v>4378</v>
      </c>
      <c r="E2039" s="44" t="s">
        <v>4458</v>
      </c>
      <c r="F2039" s="23" t="s">
        <v>4459</v>
      </c>
      <c r="G2039" s="24" t="s">
        <v>4460</v>
      </c>
      <c r="H2039" s="23">
        <v>3010</v>
      </c>
      <c r="I2039" s="25">
        <v>0.5</v>
      </c>
      <c r="J2039" s="46">
        <v>21990</v>
      </c>
      <c r="K2039" s="66">
        <f t="shared" si="162"/>
        <v>62830</v>
      </c>
      <c r="L2039" s="67"/>
      <c r="M2039" s="67"/>
      <c r="N2039" s="66">
        <f t="shared" si="163"/>
        <v>0.5</v>
      </c>
    </row>
    <row r="2040" spans="1:17" x14ac:dyDescent="0.3">
      <c r="A2040" s="63" t="s">
        <v>4461</v>
      </c>
      <c r="C2040" s="48">
        <v>43704</v>
      </c>
      <c r="D2040" s="22" t="s">
        <v>4378</v>
      </c>
      <c r="E2040" s="44" t="s">
        <v>4458</v>
      </c>
      <c r="F2040" s="23" t="s">
        <v>4462</v>
      </c>
      <c r="G2040" s="24" t="s">
        <v>4460</v>
      </c>
      <c r="H2040" s="23">
        <v>3010</v>
      </c>
      <c r="I2040" s="25">
        <v>0.5</v>
      </c>
      <c r="J2040" s="46">
        <v>21990</v>
      </c>
      <c r="K2040" s="66">
        <f t="shared" si="162"/>
        <v>62830</v>
      </c>
      <c r="L2040" s="67"/>
      <c r="M2040" s="67"/>
      <c r="N2040" s="66">
        <f t="shared" si="163"/>
        <v>0.5</v>
      </c>
    </row>
    <row r="2041" spans="1:17" x14ac:dyDescent="0.3">
      <c r="A2041" s="63" t="s">
        <v>4463</v>
      </c>
      <c r="C2041" s="48">
        <v>43704</v>
      </c>
      <c r="D2041" s="22" t="s">
        <v>4443</v>
      </c>
      <c r="E2041" s="44">
        <v>40</v>
      </c>
      <c r="F2041" s="23" t="s">
        <v>4464</v>
      </c>
      <c r="G2041" s="24" t="s">
        <v>4465</v>
      </c>
      <c r="H2041" s="23">
        <v>1070</v>
      </c>
      <c r="I2041" s="25">
        <v>0.5</v>
      </c>
      <c r="J2041" s="46">
        <v>14090</v>
      </c>
      <c r="K2041" s="66">
        <f t="shared" si="162"/>
        <v>40260</v>
      </c>
      <c r="L2041" s="67"/>
      <c r="M2041" s="67"/>
      <c r="N2041" s="66">
        <f t="shared" si="163"/>
        <v>0.5</v>
      </c>
    </row>
    <row r="2042" spans="1:17" x14ac:dyDescent="0.3">
      <c r="A2042" s="63">
        <v>686</v>
      </c>
      <c r="C2042" s="48">
        <v>43705</v>
      </c>
      <c r="D2042" s="22" t="s">
        <v>4468</v>
      </c>
      <c r="E2042" s="44">
        <v>0.70799999999999996</v>
      </c>
      <c r="F2042" s="23" t="s">
        <v>4469</v>
      </c>
      <c r="G2042" s="24" t="s">
        <v>4470</v>
      </c>
      <c r="H2042" s="23">
        <v>1060</v>
      </c>
      <c r="I2042" s="25">
        <v>0.5</v>
      </c>
      <c r="J2042" s="46">
        <v>22710</v>
      </c>
      <c r="K2042" s="66">
        <f t="shared" si="162"/>
        <v>64890</v>
      </c>
      <c r="L2042" s="67">
        <v>102900</v>
      </c>
      <c r="M2042" s="67">
        <v>411.6</v>
      </c>
      <c r="N2042" s="66">
        <f t="shared" si="163"/>
        <v>412.1</v>
      </c>
    </row>
    <row r="2043" spans="1:17" x14ac:dyDescent="0.3">
      <c r="A2043" s="63" t="s">
        <v>4473</v>
      </c>
      <c r="C2043" s="48">
        <v>43705</v>
      </c>
      <c r="D2043" s="22" t="s">
        <v>4474</v>
      </c>
      <c r="E2043" s="44">
        <v>25.7989</v>
      </c>
      <c r="F2043" s="23" t="s">
        <v>4475</v>
      </c>
      <c r="G2043" s="24" t="s">
        <v>4476</v>
      </c>
      <c r="H2043" s="23">
        <v>1070</v>
      </c>
      <c r="I2043" s="25">
        <v>0.5</v>
      </c>
      <c r="J2043" s="46">
        <v>64010</v>
      </c>
      <c r="K2043" s="66">
        <f t="shared" si="162"/>
        <v>182890</v>
      </c>
      <c r="L2043" s="67"/>
      <c r="M2043" s="67"/>
      <c r="N2043" s="66">
        <f t="shared" si="163"/>
        <v>0.5</v>
      </c>
    </row>
    <row r="2044" spans="1:17" s="39" customFormat="1" x14ac:dyDescent="0.3">
      <c r="A2044" s="35">
        <v>685</v>
      </c>
      <c r="B2044" s="36"/>
      <c r="C2044" s="37">
        <v>43704</v>
      </c>
      <c r="D2044" s="38" t="s">
        <v>3542</v>
      </c>
      <c r="E2044" s="35">
        <v>11.47</v>
      </c>
      <c r="F2044" s="39" t="s">
        <v>3543</v>
      </c>
      <c r="G2044" s="40" t="s">
        <v>4477</v>
      </c>
      <c r="H2044" s="39">
        <v>1130</v>
      </c>
      <c r="I2044" s="41">
        <v>0.5</v>
      </c>
      <c r="J2044" s="41">
        <v>13210</v>
      </c>
      <c r="K2044" s="41">
        <f t="shared" si="162"/>
        <v>37740</v>
      </c>
      <c r="L2044" s="42">
        <v>57350</v>
      </c>
      <c r="M2044" s="42">
        <v>229.4</v>
      </c>
      <c r="N2044" s="41">
        <f t="shared" si="163"/>
        <v>229.9</v>
      </c>
      <c r="O2044" s="53"/>
      <c r="P2044" s="37"/>
      <c r="Q2044" s="36"/>
    </row>
    <row r="2045" spans="1:17" x14ac:dyDescent="0.3">
      <c r="K2045" s="66"/>
      <c r="L2045" s="67"/>
      <c r="M2045" s="67"/>
      <c r="N2045" s="66">
        <f>SUM(N2038:N2044)</f>
        <v>1444.5</v>
      </c>
      <c r="O2045" s="51">
        <v>72959</v>
      </c>
      <c r="P2045" s="68">
        <v>43705</v>
      </c>
      <c r="Q2045" s="21" t="s">
        <v>4419</v>
      </c>
    </row>
    <row r="2046" spans="1:17" x14ac:dyDescent="0.3">
      <c r="K2046" s="66"/>
      <c r="L2046" s="67"/>
      <c r="M2046" s="67"/>
      <c r="N2046" s="66"/>
    </row>
    <row r="2047" spans="1:17" s="64" customFormat="1" x14ac:dyDescent="0.3">
      <c r="A2047" s="63" t="s">
        <v>4466</v>
      </c>
      <c r="B2047" s="21"/>
      <c r="C2047" s="68">
        <v>43705</v>
      </c>
      <c r="D2047" s="62" t="s">
        <v>4467</v>
      </c>
      <c r="E2047" s="63">
        <v>1.9459</v>
      </c>
      <c r="F2047" s="64" t="s">
        <v>4471</v>
      </c>
      <c r="G2047" s="65" t="s">
        <v>4472</v>
      </c>
      <c r="H2047" s="64">
        <v>1070</v>
      </c>
      <c r="I2047" s="66">
        <v>0.5</v>
      </c>
      <c r="J2047" s="66">
        <v>23660</v>
      </c>
      <c r="K2047" s="66">
        <f>ROUND(J2047/0.35,-1)</f>
        <v>67600</v>
      </c>
      <c r="L2047" s="67"/>
      <c r="M2047" s="67"/>
      <c r="N2047" s="66">
        <f>I2047+M2047</f>
        <v>0.5</v>
      </c>
      <c r="O2047" s="120"/>
      <c r="P2047" s="68"/>
      <c r="Q2047" s="21"/>
    </row>
    <row r="2048" spans="1:17" x14ac:dyDescent="0.3">
      <c r="A2048" s="63">
        <v>687</v>
      </c>
      <c r="C2048" s="48">
        <v>43706</v>
      </c>
      <c r="D2048" s="22" t="s">
        <v>4478</v>
      </c>
      <c r="E2048" s="44">
        <v>4.2830000000000004</v>
      </c>
      <c r="F2048" s="23" t="s">
        <v>4479</v>
      </c>
      <c r="G2048" s="24" t="s">
        <v>4480</v>
      </c>
      <c r="H2048" s="23">
        <v>1200</v>
      </c>
      <c r="I2048" s="25">
        <v>0.5</v>
      </c>
      <c r="J2048" s="46">
        <v>42900</v>
      </c>
      <c r="K2048" s="66">
        <f t="shared" si="162"/>
        <v>122570</v>
      </c>
      <c r="L2048" s="67">
        <v>152000</v>
      </c>
      <c r="M2048" s="67">
        <v>608</v>
      </c>
      <c r="N2048" s="66">
        <f t="shared" si="163"/>
        <v>608.5</v>
      </c>
      <c r="O2048" s="120"/>
    </row>
    <row r="2049" spans="1:17" x14ac:dyDescent="0.3">
      <c r="A2049" s="63">
        <v>688</v>
      </c>
      <c r="B2049" s="21" t="s">
        <v>403</v>
      </c>
      <c r="C2049" s="48">
        <v>43706</v>
      </c>
      <c r="D2049" s="22" t="s">
        <v>4481</v>
      </c>
      <c r="E2049" s="44" t="s">
        <v>4482</v>
      </c>
      <c r="F2049" s="23" t="s">
        <v>4483</v>
      </c>
      <c r="G2049" s="24" t="s">
        <v>4484</v>
      </c>
      <c r="H2049" s="23">
        <v>3010</v>
      </c>
      <c r="I2049" s="25">
        <v>0.5</v>
      </c>
      <c r="J2049" s="46">
        <v>13820</v>
      </c>
      <c r="K2049" s="66">
        <f t="shared" si="162"/>
        <v>39490</v>
      </c>
      <c r="L2049" s="67">
        <v>13334</v>
      </c>
      <c r="M2049" s="67">
        <v>53.6</v>
      </c>
      <c r="N2049" s="66">
        <f t="shared" si="163"/>
        <v>54.1</v>
      </c>
      <c r="O2049" s="120"/>
    </row>
    <row r="2050" spans="1:17" x14ac:dyDescent="0.3">
      <c r="A2050" s="63">
        <v>689</v>
      </c>
      <c r="B2050" s="21" t="s">
        <v>403</v>
      </c>
      <c r="C2050" s="48">
        <v>43706</v>
      </c>
      <c r="D2050" s="22" t="s">
        <v>4485</v>
      </c>
      <c r="E2050" s="44" t="s">
        <v>4486</v>
      </c>
      <c r="F2050" s="23" t="s">
        <v>4487</v>
      </c>
      <c r="G2050" s="24" t="s">
        <v>4488</v>
      </c>
      <c r="H2050" s="23">
        <v>1150</v>
      </c>
      <c r="I2050" s="25">
        <v>0.5</v>
      </c>
      <c r="J2050" s="46">
        <v>25510</v>
      </c>
      <c r="K2050" s="66">
        <f t="shared" si="162"/>
        <v>72890</v>
      </c>
      <c r="L2050" s="67">
        <v>62000</v>
      </c>
      <c r="M2050" s="67">
        <v>248</v>
      </c>
      <c r="N2050" s="66">
        <f t="shared" si="163"/>
        <v>248.5</v>
      </c>
      <c r="O2050" s="120"/>
    </row>
    <row r="2051" spans="1:17" s="39" customFormat="1" x14ac:dyDescent="0.3">
      <c r="A2051" s="35" t="s">
        <v>4489</v>
      </c>
      <c r="B2051" s="36"/>
      <c r="C2051" s="37">
        <v>43706</v>
      </c>
      <c r="D2051" s="38" t="s">
        <v>4490</v>
      </c>
      <c r="E2051" s="35">
        <v>0.27500000000000002</v>
      </c>
      <c r="F2051" s="39" t="s">
        <v>4491</v>
      </c>
      <c r="G2051" s="40" t="s">
        <v>4492</v>
      </c>
      <c r="H2051" s="39">
        <v>1190</v>
      </c>
      <c r="I2051" s="41">
        <v>0</v>
      </c>
      <c r="J2051" s="41">
        <v>250</v>
      </c>
      <c r="K2051" s="41">
        <f t="shared" si="162"/>
        <v>710</v>
      </c>
      <c r="L2051" s="42">
        <v>0</v>
      </c>
      <c r="M2051" s="42">
        <v>0</v>
      </c>
      <c r="N2051" s="41">
        <f t="shared" si="163"/>
        <v>0</v>
      </c>
      <c r="O2051" s="53"/>
      <c r="P2051" s="37"/>
      <c r="Q2051" s="36"/>
    </row>
    <row r="2052" spans="1:17" x14ac:dyDescent="0.3">
      <c r="N2052" s="66">
        <f>SUM(N2047:N2051)</f>
        <v>911.6</v>
      </c>
      <c r="O2052" s="120">
        <v>72971</v>
      </c>
      <c r="P2052" s="68">
        <v>43706</v>
      </c>
      <c r="Q2052" s="21" t="s">
        <v>4419</v>
      </c>
    </row>
    <row r="2053" spans="1:17" x14ac:dyDescent="0.3">
      <c r="K2053" s="66"/>
      <c r="L2053" s="67"/>
      <c r="M2053" s="67"/>
      <c r="N2053" s="66"/>
    </row>
    <row r="2054" spans="1:17" x14ac:dyDescent="0.3">
      <c r="A2054" s="63" t="s">
        <v>4493</v>
      </c>
      <c r="C2054" s="48">
        <v>43706</v>
      </c>
      <c r="D2054" s="22" t="s">
        <v>4494</v>
      </c>
      <c r="E2054" s="44">
        <v>0.27500000000000002</v>
      </c>
      <c r="F2054" s="23" t="s">
        <v>4495</v>
      </c>
      <c r="G2054" s="24" t="s">
        <v>4496</v>
      </c>
      <c r="H2054" s="23">
        <v>1090</v>
      </c>
      <c r="I2054" s="25">
        <v>0.5</v>
      </c>
      <c r="J2054" s="46">
        <v>430</v>
      </c>
      <c r="K2054" s="66">
        <f>ROUND(J2054/0.35,-1)</f>
        <v>1230</v>
      </c>
      <c r="L2054" s="67">
        <v>0</v>
      </c>
      <c r="M2054" s="67">
        <v>0</v>
      </c>
      <c r="N2054" s="66">
        <f>I2054+M2054</f>
        <v>0.5</v>
      </c>
    </row>
    <row r="2055" spans="1:17" x14ac:dyDescent="0.3">
      <c r="C2055" s="48">
        <v>43706</v>
      </c>
      <c r="D2055" s="22" t="s">
        <v>3692</v>
      </c>
      <c r="E2055" s="44">
        <v>5</v>
      </c>
      <c r="F2055" s="23" t="s">
        <v>4497</v>
      </c>
      <c r="G2055" s="24" t="s">
        <v>4498</v>
      </c>
      <c r="H2055" s="23">
        <v>1080</v>
      </c>
      <c r="I2055" s="25">
        <v>0.5</v>
      </c>
      <c r="J2055" s="46">
        <v>46030</v>
      </c>
      <c r="K2055" s="66">
        <f t="shared" si="162"/>
        <v>131510</v>
      </c>
      <c r="L2055" s="67">
        <v>144100</v>
      </c>
      <c r="M2055" s="67">
        <v>576.4</v>
      </c>
      <c r="N2055" s="66">
        <f t="shared" si="163"/>
        <v>576.9</v>
      </c>
    </row>
    <row r="2056" spans="1:17" x14ac:dyDescent="0.3">
      <c r="A2056" s="63" t="s">
        <v>4501</v>
      </c>
      <c r="C2056" s="48">
        <v>43706</v>
      </c>
      <c r="D2056" s="22" t="s">
        <v>4502</v>
      </c>
      <c r="E2056" s="44">
        <v>0.47399999999999998</v>
      </c>
      <c r="F2056" s="23" t="s">
        <v>4503</v>
      </c>
      <c r="G2056" s="24" t="s">
        <v>4504</v>
      </c>
      <c r="H2056" s="23">
        <v>3010</v>
      </c>
      <c r="I2056" s="25">
        <v>0.5</v>
      </c>
      <c r="J2056" s="46">
        <v>12010</v>
      </c>
      <c r="K2056" s="66">
        <f t="shared" si="162"/>
        <v>34310</v>
      </c>
      <c r="L2056" s="67"/>
      <c r="M2056" s="67"/>
      <c r="N2056" s="66">
        <f t="shared" si="163"/>
        <v>0.5</v>
      </c>
    </row>
    <row r="2057" spans="1:17" x14ac:dyDescent="0.3">
      <c r="A2057" s="63">
        <v>692</v>
      </c>
      <c r="C2057" s="48">
        <v>43706</v>
      </c>
      <c r="D2057" s="22" t="s">
        <v>4505</v>
      </c>
      <c r="E2057" s="44">
        <v>0.22020000000000001</v>
      </c>
      <c r="F2057" s="23" t="s">
        <v>4506</v>
      </c>
      <c r="G2057" s="24" t="s">
        <v>4507</v>
      </c>
      <c r="H2057" s="23">
        <v>1150</v>
      </c>
      <c r="I2057" s="25">
        <v>0.5</v>
      </c>
      <c r="J2057" s="46">
        <v>24550</v>
      </c>
      <c r="K2057" s="66">
        <f t="shared" si="162"/>
        <v>70140</v>
      </c>
      <c r="L2057" s="67">
        <v>121500</v>
      </c>
      <c r="M2057" s="67">
        <v>486</v>
      </c>
      <c r="N2057" s="66">
        <f t="shared" si="163"/>
        <v>486.5</v>
      </c>
    </row>
    <row r="2058" spans="1:17" x14ac:dyDescent="0.3">
      <c r="A2058" s="63" t="s">
        <v>4517</v>
      </c>
      <c r="C2058" s="48">
        <v>43707</v>
      </c>
      <c r="D2058" s="22" t="s">
        <v>4518</v>
      </c>
      <c r="E2058" s="44">
        <v>0.6</v>
      </c>
      <c r="F2058" s="23" t="s">
        <v>4521</v>
      </c>
      <c r="G2058" s="24" t="s">
        <v>4522</v>
      </c>
      <c r="H2058" s="23">
        <v>1070</v>
      </c>
      <c r="I2058" s="25">
        <v>1.5</v>
      </c>
      <c r="J2058" s="46">
        <v>74390</v>
      </c>
      <c r="K2058" s="66">
        <f t="shared" si="162"/>
        <v>212540</v>
      </c>
      <c r="L2058" s="67"/>
      <c r="M2058" s="67"/>
      <c r="N2058" s="66">
        <f t="shared" si="163"/>
        <v>1.5</v>
      </c>
    </row>
    <row r="2059" spans="1:17" x14ac:dyDescent="0.3">
      <c r="D2059" s="22" t="s">
        <v>4519</v>
      </c>
      <c r="E2059" s="44">
        <v>1</v>
      </c>
      <c r="F2059" s="23" t="s">
        <v>77</v>
      </c>
      <c r="G2059" s="24" t="s">
        <v>77</v>
      </c>
      <c r="K2059" s="66">
        <f t="shared" ref="K2059:K2114" si="164">ROUND(J2059/0.35,-1)</f>
        <v>0</v>
      </c>
      <c r="L2059" s="67"/>
      <c r="M2059" s="67"/>
      <c r="N2059" s="66">
        <f t="shared" ref="N2059:N2114" si="165">I2059+M2059</f>
        <v>0</v>
      </c>
    </row>
    <row r="2060" spans="1:17" x14ac:dyDescent="0.3">
      <c r="D2060" s="22" t="s">
        <v>4520</v>
      </c>
      <c r="E2060" s="44">
        <v>19.734999999999999</v>
      </c>
      <c r="F2060" s="23" t="s">
        <v>77</v>
      </c>
      <c r="G2060" s="24" t="s">
        <v>77</v>
      </c>
      <c r="K2060" s="66">
        <f t="shared" si="164"/>
        <v>0</v>
      </c>
      <c r="L2060" s="67"/>
      <c r="M2060" s="67"/>
      <c r="N2060" s="66">
        <f t="shared" si="165"/>
        <v>0</v>
      </c>
    </row>
    <row r="2061" spans="1:17" s="39" customFormat="1" x14ac:dyDescent="0.3">
      <c r="A2061" s="35">
        <v>693</v>
      </c>
      <c r="B2061" s="36"/>
      <c r="C2061" s="37">
        <v>43707</v>
      </c>
      <c r="D2061" s="38" t="s">
        <v>4523</v>
      </c>
      <c r="E2061" s="35">
        <v>24.34</v>
      </c>
      <c r="F2061" s="39" t="s">
        <v>4524</v>
      </c>
      <c r="G2061" s="40" t="s">
        <v>4525</v>
      </c>
      <c r="H2061" s="39">
        <v>1220</v>
      </c>
      <c r="I2061" s="41">
        <v>0.5</v>
      </c>
      <c r="J2061" s="41">
        <v>75370</v>
      </c>
      <c r="K2061" s="41">
        <f t="shared" si="164"/>
        <v>215340</v>
      </c>
      <c r="L2061" s="42">
        <v>222200</v>
      </c>
      <c r="M2061" s="42">
        <v>888.8</v>
      </c>
      <c r="N2061" s="41">
        <f t="shared" si="165"/>
        <v>889.3</v>
      </c>
      <c r="O2061" s="53"/>
      <c r="P2061" s="37"/>
      <c r="Q2061" s="36"/>
    </row>
    <row r="2062" spans="1:17" x14ac:dyDescent="0.3">
      <c r="K2062" s="66"/>
      <c r="L2062" s="67"/>
      <c r="M2062" s="67"/>
      <c r="N2062" s="66">
        <f>SUM(N2054:N2061)</f>
        <v>1955.2</v>
      </c>
      <c r="O2062" s="51">
        <v>72982</v>
      </c>
      <c r="P2062" s="68">
        <v>43707</v>
      </c>
      <c r="Q2062" s="21" t="s">
        <v>4419</v>
      </c>
    </row>
    <row r="2063" spans="1:17" x14ac:dyDescent="0.3">
      <c r="K2063" s="66"/>
      <c r="L2063" s="67"/>
      <c r="M2063" s="67"/>
      <c r="N2063" s="66"/>
    </row>
    <row r="2064" spans="1:17" s="64" customFormat="1" x14ac:dyDescent="0.3">
      <c r="A2064" s="63" t="s">
        <v>4508</v>
      </c>
      <c r="B2064" s="21"/>
      <c r="C2064" s="68">
        <v>43707</v>
      </c>
      <c r="D2064" s="62" t="s">
        <v>3170</v>
      </c>
      <c r="E2064" s="63" t="s">
        <v>4509</v>
      </c>
      <c r="F2064" s="64" t="s">
        <v>4511</v>
      </c>
      <c r="G2064" s="65" t="s">
        <v>2606</v>
      </c>
      <c r="H2064" s="64">
        <v>1190</v>
      </c>
      <c r="I2064" s="66">
        <v>1</v>
      </c>
      <c r="J2064" s="66">
        <v>29690</v>
      </c>
      <c r="K2064" s="66">
        <f>ROUND(J2064/0.35,-1)</f>
        <v>84830</v>
      </c>
      <c r="L2064" s="67"/>
      <c r="M2064" s="67"/>
      <c r="N2064" s="66">
        <f>I2064+M2064</f>
        <v>1</v>
      </c>
      <c r="O2064" s="121"/>
      <c r="P2064" s="68"/>
      <c r="Q2064" s="21"/>
    </row>
    <row r="2065" spans="1:17" s="64" customFormat="1" x14ac:dyDescent="0.3">
      <c r="A2065" s="63"/>
      <c r="B2065" s="21"/>
      <c r="C2065" s="68"/>
      <c r="D2065" s="62" t="s">
        <v>3181</v>
      </c>
      <c r="E2065" s="63" t="s">
        <v>4510</v>
      </c>
      <c r="F2065" s="64" t="s">
        <v>77</v>
      </c>
      <c r="G2065" s="65" t="s">
        <v>77</v>
      </c>
      <c r="I2065" s="66"/>
      <c r="J2065" s="66"/>
      <c r="K2065" s="66">
        <f>ROUND(J2065/0.35,-1)</f>
        <v>0</v>
      </c>
      <c r="L2065" s="67"/>
      <c r="M2065" s="67"/>
      <c r="N2065" s="66">
        <f>I2065+M2065</f>
        <v>0</v>
      </c>
      <c r="O2065" s="121"/>
      <c r="P2065" s="68"/>
      <c r="Q2065" s="21"/>
    </row>
    <row r="2066" spans="1:17" s="64" customFormat="1" x14ac:dyDescent="0.3">
      <c r="A2066" s="63" t="s">
        <v>4512</v>
      </c>
      <c r="B2066" s="21"/>
      <c r="C2066" s="68">
        <v>43707</v>
      </c>
      <c r="D2066" s="62" t="s">
        <v>4513</v>
      </c>
      <c r="E2066" s="63" t="s">
        <v>4514</v>
      </c>
      <c r="F2066" s="64" t="s">
        <v>4515</v>
      </c>
      <c r="G2066" s="65" t="s">
        <v>4516</v>
      </c>
      <c r="H2066" s="64">
        <v>2050</v>
      </c>
      <c r="I2066" s="66">
        <v>0.5</v>
      </c>
      <c r="J2066" s="66">
        <v>32440</v>
      </c>
      <c r="K2066" s="66">
        <f>ROUND(J2066/0.35,-1)</f>
        <v>92690</v>
      </c>
      <c r="L2066" s="67"/>
      <c r="M2066" s="67"/>
      <c r="N2066" s="66">
        <f>I2066+M2066</f>
        <v>0.5</v>
      </c>
      <c r="O2066" s="121"/>
      <c r="P2066" s="68"/>
      <c r="Q2066" s="21"/>
    </row>
    <row r="2067" spans="1:17" s="64" customFormat="1" x14ac:dyDescent="0.3">
      <c r="A2067" s="63">
        <v>691</v>
      </c>
      <c r="B2067" s="21"/>
      <c r="C2067" s="68">
        <v>43706</v>
      </c>
      <c r="D2067" s="62" t="s">
        <v>4499</v>
      </c>
      <c r="E2067" s="63">
        <v>0.93830000000000002</v>
      </c>
      <c r="F2067" s="64" t="s">
        <v>4497</v>
      </c>
      <c r="G2067" s="65" t="s">
        <v>4500</v>
      </c>
      <c r="H2067" s="64">
        <v>1080</v>
      </c>
      <c r="I2067" s="66">
        <v>0.5</v>
      </c>
      <c r="J2067" s="66">
        <v>2950</v>
      </c>
      <c r="K2067" s="66">
        <f>ROUND(J2067/0.35,-1)</f>
        <v>8430</v>
      </c>
      <c r="L2067" s="67">
        <v>40000</v>
      </c>
      <c r="M2067" s="67">
        <v>16</v>
      </c>
      <c r="N2067" s="66">
        <f>I2067+M2067</f>
        <v>16.5</v>
      </c>
      <c r="P2067" s="68"/>
      <c r="Q2067" s="21"/>
    </row>
    <row r="2068" spans="1:17" x14ac:dyDescent="0.3">
      <c r="A2068" s="63">
        <v>694</v>
      </c>
      <c r="C2068" s="48">
        <v>43707</v>
      </c>
      <c r="D2068" s="22" t="s">
        <v>4526</v>
      </c>
      <c r="E2068" s="44">
        <v>16.196400000000001</v>
      </c>
      <c r="F2068" s="23" t="s">
        <v>4528</v>
      </c>
      <c r="G2068" s="24" t="s">
        <v>4529</v>
      </c>
      <c r="H2068" s="23">
        <v>1130</v>
      </c>
      <c r="I2068" s="25">
        <v>1</v>
      </c>
      <c r="J2068" s="46">
        <v>49680</v>
      </c>
      <c r="K2068" s="66">
        <f t="shared" si="164"/>
        <v>141940</v>
      </c>
      <c r="L2068" s="67">
        <v>95000</v>
      </c>
      <c r="M2068" s="67">
        <v>380</v>
      </c>
      <c r="N2068" s="66">
        <f t="shared" si="165"/>
        <v>381</v>
      </c>
    </row>
    <row r="2069" spans="1:17" x14ac:dyDescent="0.3">
      <c r="D2069" s="22" t="s">
        <v>4527</v>
      </c>
      <c r="F2069" s="23" t="s">
        <v>77</v>
      </c>
      <c r="G2069" s="24" t="s">
        <v>77</v>
      </c>
      <c r="K2069" s="66">
        <f t="shared" si="164"/>
        <v>0</v>
      </c>
      <c r="L2069" s="67"/>
      <c r="M2069" s="67"/>
      <c r="N2069" s="66">
        <f t="shared" si="165"/>
        <v>0</v>
      </c>
    </row>
    <row r="2070" spans="1:17" x14ac:dyDescent="0.3">
      <c r="A2070" s="63">
        <v>695</v>
      </c>
      <c r="C2070" s="48">
        <v>43707</v>
      </c>
      <c r="D2070" s="22" t="s">
        <v>4530</v>
      </c>
      <c r="E2070" s="44" t="s">
        <v>444</v>
      </c>
      <c r="F2070" s="23" t="s">
        <v>4531</v>
      </c>
      <c r="G2070" s="24" t="s">
        <v>4532</v>
      </c>
      <c r="H2070" s="23">
        <v>3010</v>
      </c>
      <c r="I2070" s="25">
        <v>0.5</v>
      </c>
      <c r="J2070" s="46">
        <v>17990</v>
      </c>
      <c r="K2070" s="66">
        <f t="shared" si="164"/>
        <v>51400</v>
      </c>
      <c r="L2070" s="67">
        <v>69000</v>
      </c>
      <c r="M2070" s="67">
        <v>276</v>
      </c>
      <c r="N2070" s="66">
        <f t="shared" si="165"/>
        <v>276.5</v>
      </c>
    </row>
    <row r="2071" spans="1:17" x14ac:dyDescent="0.3">
      <c r="A2071" s="63">
        <v>696</v>
      </c>
      <c r="C2071" s="48">
        <v>43707</v>
      </c>
      <c r="D2071" s="22" t="s">
        <v>4533</v>
      </c>
      <c r="E2071" s="44" t="s">
        <v>2646</v>
      </c>
      <c r="F2071" s="23" t="s">
        <v>4534</v>
      </c>
      <c r="G2071" s="24" t="s">
        <v>4535</v>
      </c>
      <c r="H2071" s="23">
        <v>1190</v>
      </c>
      <c r="I2071" s="25">
        <v>0.5</v>
      </c>
      <c r="J2071" s="46">
        <v>10370</v>
      </c>
      <c r="K2071" s="66">
        <f t="shared" si="164"/>
        <v>29630</v>
      </c>
      <c r="L2071" s="67">
        <v>38000</v>
      </c>
      <c r="M2071" s="67">
        <v>152</v>
      </c>
      <c r="N2071" s="66">
        <f t="shared" si="165"/>
        <v>152.5</v>
      </c>
    </row>
    <row r="2072" spans="1:17" x14ac:dyDescent="0.3">
      <c r="A2072" s="63">
        <v>697</v>
      </c>
      <c r="C2072" s="48">
        <v>43707</v>
      </c>
      <c r="D2072" s="22" t="s">
        <v>4536</v>
      </c>
      <c r="E2072" s="44">
        <v>0.28000000000000003</v>
      </c>
      <c r="F2072" s="23" t="s">
        <v>4539</v>
      </c>
      <c r="G2072" s="24" t="s">
        <v>4540</v>
      </c>
      <c r="H2072" s="23">
        <v>1100</v>
      </c>
      <c r="I2072" s="25">
        <v>1.5</v>
      </c>
      <c r="J2072" s="46">
        <v>27170</v>
      </c>
      <c r="K2072" s="66">
        <f t="shared" si="164"/>
        <v>77630</v>
      </c>
      <c r="L2072" s="67">
        <v>134500</v>
      </c>
      <c r="M2072" s="67">
        <v>538</v>
      </c>
      <c r="N2072" s="66">
        <f t="shared" si="165"/>
        <v>539.5</v>
      </c>
    </row>
    <row r="2073" spans="1:17" x14ac:dyDescent="0.3">
      <c r="D2073" s="51" t="s">
        <v>4537</v>
      </c>
      <c r="E2073" s="44">
        <v>6.9000000000000006E-2</v>
      </c>
      <c r="F2073" s="23" t="s">
        <v>77</v>
      </c>
      <c r="G2073" s="24" t="s">
        <v>77</v>
      </c>
      <c r="K2073" s="66">
        <f t="shared" si="164"/>
        <v>0</v>
      </c>
      <c r="L2073" s="67"/>
      <c r="M2073" s="67"/>
      <c r="N2073" s="66">
        <f t="shared" si="165"/>
        <v>0</v>
      </c>
    </row>
    <row r="2074" spans="1:17" x14ac:dyDescent="0.3">
      <c r="D2074" s="22" t="s">
        <v>4538</v>
      </c>
      <c r="E2074" s="44">
        <v>0.1148</v>
      </c>
      <c r="F2074" s="23" t="s">
        <v>77</v>
      </c>
      <c r="G2074" s="24" t="s">
        <v>77</v>
      </c>
      <c r="K2074" s="66">
        <f t="shared" si="164"/>
        <v>0</v>
      </c>
      <c r="L2074" s="67"/>
      <c r="M2074" s="67"/>
      <c r="N2074" s="66">
        <f t="shared" si="165"/>
        <v>0</v>
      </c>
    </row>
    <row r="2075" spans="1:17" x14ac:dyDescent="0.3">
      <c r="A2075" s="63" t="s">
        <v>4541</v>
      </c>
      <c r="C2075" s="48">
        <v>43711</v>
      </c>
      <c r="D2075" s="22" t="s">
        <v>4542</v>
      </c>
      <c r="E2075" s="44">
        <v>17.045000000000002</v>
      </c>
      <c r="F2075" s="23" t="s">
        <v>4543</v>
      </c>
      <c r="G2075" s="24" t="s">
        <v>4544</v>
      </c>
      <c r="H2075" s="23">
        <v>1130</v>
      </c>
      <c r="I2075" s="25">
        <v>0.5</v>
      </c>
      <c r="J2075" s="46">
        <v>60980</v>
      </c>
      <c r="K2075" s="66">
        <f t="shared" si="164"/>
        <v>174230</v>
      </c>
      <c r="L2075" s="67"/>
      <c r="M2075" s="67"/>
      <c r="N2075" s="66">
        <f t="shared" si="165"/>
        <v>0.5</v>
      </c>
    </row>
    <row r="2076" spans="1:17" x14ac:dyDescent="0.3">
      <c r="A2076" s="63">
        <v>700</v>
      </c>
      <c r="C2076" s="48">
        <v>43711</v>
      </c>
      <c r="D2076" s="22" t="s">
        <v>4555</v>
      </c>
      <c r="E2076" s="44">
        <v>0.12859999999999999</v>
      </c>
      <c r="F2076" s="23" t="s">
        <v>4560</v>
      </c>
      <c r="G2076" s="24" t="s">
        <v>4561</v>
      </c>
      <c r="H2076" s="23">
        <v>3010</v>
      </c>
      <c r="I2076" s="25">
        <v>2.5</v>
      </c>
      <c r="J2076" s="46">
        <v>51950</v>
      </c>
      <c r="K2076" s="66">
        <f t="shared" si="164"/>
        <v>148430</v>
      </c>
      <c r="L2076" s="67">
        <v>155000</v>
      </c>
      <c r="M2076" s="67">
        <v>620</v>
      </c>
      <c r="N2076" s="66">
        <f t="shared" si="165"/>
        <v>622.5</v>
      </c>
    </row>
    <row r="2077" spans="1:17" x14ac:dyDescent="0.3">
      <c r="D2077" s="22" t="s">
        <v>4556</v>
      </c>
      <c r="E2077" s="63">
        <v>0.12859999999999999</v>
      </c>
      <c r="F2077" s="23" t="s">
        <v>77</v>
      </c>
      <c r="G2077" s="24" t="s">
        <v>77</v>
      </c>
      <c r="K2077" s="66">
        <f t="shared" si="164"/>
        <v>0</v>
      </c>
      <c r="L2077" s="67"/>
      <c r="M2077" s="67"/>
      <c r="N2077" s="66">
        <f t="shared" si="165"/>
        <v>0</v>
      </c>
    </row>
    <row r="2078" spans="1:17" x14ac:dyDescent="0.3">
      <c r="D2078" s="22" t="s">
        <v>4557</v>
      </c>
      <c r="E2078" s="63">
        <v>0.12859999999999999</v>
      </c>
      <c r="F2078" s="23" t="s">
        <v>77</v>
      </c>
      <c r="G2078" s="24" t="s">
        <v>77</v>
      </c>
      <c r="K2078" s="66">
        <f t="shared" si="164"/>
        <v>0</v>
      </c>
      <c r="L2078" s="67"/>
      <c r="M2078" s="67"/>
      <c r="N2078" s="66">
        <f t="shared" si="165"/>
        <v>0</v>
      </c>
    </row>
    <row r="2079" spans="1:17" x14ac:dyDescent="0.3">
      <c r="D2079" s="22" t="s">
        <v>4558</v>
      </c>
      <c r="E2079" s="63">
        <v>0.12859999999999999</v>
      </c>
      <c r="F2079" s="23" t="s">
        <v>77</v>
      </c>
      <c r="G2079" s="24" t="s">
        <v>77</v>
      </c>
      <c r="K2079" s="66">
        <f t="shared" si="164"/>
        <v>0</v>
      </c>
      <c r="L2079" s="67"/>
      <c r="M2079" s="67"/>
      <c r="N2079" s="66">
        <f t="shared" si="165"/>
        <v>0</v>
      </c>
    </row>
    <row r="2080" spans="1:17" x14ac:dyDescent="0.3">
      <c r="D2080" s="22" t="s">
        <v>4559</v>
      </c>
      <c r="E2080" s="63">
        <v>0.12859999999999999</v>
      </c>
      <c r="F2080" s="23" t="s">
        <v>77</v>
      </c>
      <c r="G2080" s="24" t="s">
        <v>77</v>
      </c>
      <c r="K2080" s="66">
        <f t="shared" si="164"/>
        <v>0</v>
      </c>
      <c r="L2080" s="67"/>
      <c r="M2080" s="67"/>
      <c r="N2080" s="66">
        <f t="shared" si="165"/>
        <v>0</v>
      </c>
    </row>
    <row r="2081" spans="1:17" x14ac:dyDescent="0.3">
      <c r="A2081" s="63">
        <v>699</v>
      </c>
      <c r="D2081" s="22" t="s">
        <v>4551</v>
      </c>
      <c r="E2081" s="44">
        <v>11.835000000000001</v>
      </c>
      <c r="F2081" s="23" t="s">
        <v>4553</v>
      </c>
      <c r="G2081" s="24" t="s">
        <v>4562</v>
      </c>
      <c r="H2081" s="23">
        <v>1170</v>
      </c>
      <c r="I2081" s="25">
        <v>1</v>
      </c>
      <c r="J2081" s="46">
        <v>70480</v>
      </c>
      <c r="K2081" s="66">
        <f t="shared" si="164"/>
        <v>201370</v>
      </c>
      <c r="L2081" s="67">
        <v>239900</v>
      </c>
      <c r="M2081" s="67">
        <v>959.6</v>
      </c>
      <c r="N2081" s="66">
        <f t="shared" si="165"/>
        <v>960.6</v>
      </c>
    </row>
    <row r="2082" spans="1:17" s="39" customFormat="1" x14ac:dyDescent="0.3">
      <c r="A2082" s="35"/>
      <c r="B2082" s="36"/>
      <c r="C2082" s="37"/>
      <c r="D2082" s="38" t="s">
        <v>4552</v>
      </c>
      <c r="E2082" s="35">
        <v>5.0990000000000002</v>
      </c>
      <c r="F2082" s="39" t="s">
        <v>2899</v>
      </c>
      <c r="G2082" s="40"/>
      <c r="I2082" s="41"/>
      <c r="J2082" s="41"/>
      <c r="K2082" s="41">
        <f t="shared" si="164"/>
        <v>0</v>
      </c>
      <c r="L2082" s="42"/>
      <c r="M2082" s="42"/>
      <c r="N2082" s="41">
        <f t="shared" si="165"/>
        <v>0</v>
      </c>
      <c r="O2082" s="53"/>
      <c r="P2082" s="37"/>
      <c r="Q2082" s="36"/>
    </row>
    <row r="2083" spans="1:17" x14ac:dyDescent="0.3">
      <c r="K2083" s="66"/>
      <c r="L2083" s="67"/>
      <c r="M2083" s="67"/>
      <c r="N2083" s="66">
        <f>SUM(N2064:N2082)</f>
        <v>2951.1</v>
      </c>
      <c r="O2083" s="51">
        <v>73004</v>
      </c>
      <c r="P2083" s="68">
        <v>43711</v>
      </c>
      <c r="Q2083" s="21" t="s">
        <v>4419</v>
      </c>
    </row>
    <row r="2084" spans="1:17" x14ac:dyDescent="0.3">
      <c r="K2084" s="66"/>
      <c r="L2084" s="67"/>
      <c r="M2084" s="67"/>
      <c r="N2084" s="66"/>
    </row>
    <row r="2085" spans="1:17" s="64" customFormat="1" x14ac:dyDescent="0.3">
      <c r="A2085" s="63" t="s">
        <v>4545</v>
      </c>
      <c r="B2085" s="21"/>
      <c r="C2085" s="68">
        <v>43711</v>
      </c>
      <c r="D2085" s="62" t="s">
        <v>4546</v>
      </c>
      <c r="E2085" s="63">
        <v>0.68189999999999995</v>
      </c>
      <c r="F2085" s="64" t="s">
        <v>4548</v>
      </c>
      <c r="G2085" s="65" t="s">
        <v>4549</v>
      </c>
      <c r="H2085" s="64">
        <v>1220</v>
      </c>
      <c r="I2085" s="66">
        <v>1</v>
      </c>
      <c r="J2085" s="66">
        <v>50260</v>
      </c>
      <c r="K2085" s="66">
        <f>ROUND(J2085/0.35,-1)</f>
        <v>143600</v>
      </c>
      <c r="L2085" s="67"/>
      <c r="M2085" s="67"/>
      <c r="N2085" s="66">
        <f>I2085+M2085</f>
        <v>1</v>
      </c>
      <c r="O2085" s="55"/>
      <c r="P2085" s="68"/>
      <c r="Q2085" s="21"/>
    </row>
    <row r="2086" spans="1:17" s="64" customFormat="1" x14ac:dyDescent="0.3">
      <c r="A2086" s="63"/>
      <c r="B2086" s="21"/>
      <c r="C2086" s="68"/>
      <c r="D2086" s="62" t="s">
        <v>4547</v>
      </c>
      <c r="E2086" s="63">
        <v>3.75</v>
      </c>
      <c r="F2086" s="64" t="s">
        <v>77</v>
      </c>
      <c r="G2086" s="65" t="s">
        <v>77</v>
      </c>
      <c r="I2086" s="66"/>
      <c r="J2086" s="66"/>
      <c r="K2086" s="66">
        <f>ROUND(J2086/0.35,-1)</f>
        <v>0</v>
      </c>
      <c r="L2086" s="67"/>
      <c r="M2086" s="67"/>
      <c r="N2086" s="66">
        <f>I2086+M2086</f>
        <v>0</v>
      </c>
      <c r="O2086" s="55"/>
      <c r="P2086" s="68"/>
      <c r="Q2086" s="21"/>
    </row>
    <row r="2087" spans="1:17" s="64" customFormat="1" x14ac:dyDescent="0.3">
      <c r="A2087" s="63"/>
      <c r="B2087" s="21"/>
      <c r="C2087" s="68"/>
      <c r="D2087" s="62"/>
      <c r="E2087" s="63"/>
      <c r="G2087" s="65"/>
      <c r="I2087" s="66"/>
      <c r="J2087" s="66"/>
      <c r="K2087" s="66">
        <f t="shared" si="164"/>
        <v>0</v>
      </c>
      <c r="L2087" s="67"/>
      <c r="M2087" s="67"/>
      <c r="N2087" s="66">
        <f t="shared" si="165"/>
        <v>0</v>
      </c>
      <c r="O2087" s="55"/>
      <c r="P2087" s="68"/>
      <c r="Q2087" s="21"/>
    </row>
    <row r="2088" spans="1:17" s="64" customFormat="1" x14ac:dyDescent="0.3">
      <c r="A2088" s="63" t="s">
        <v>4550</v>
      </c>
      <c r="B2088" s="21"/>
      <c r="C2088" s="68">
        <v>43711</v>
      </c>
      <c r="D2088" s="62" t="s">
        <v>4551</v>
      </c>
      <c r="E2088" s="63">
        <v>11.835000000000001</v>
      </c>
      <c r="F2088" s="64" t="s">
        <v>4553</v>
      </c>
      <c r="G2088" s="65" t="s">
        <v>4554</v>
      </c>
      <c r="H2088" s="64">
        <v>1170</v>
      </c>
      <c r="I2088" s="66">
        <v>1</v>
      </c>
      <c r="J2088" s="66">
        <v>70480</v>
      </c>
      <c r="K2088" s="66">
        <f>ROUND(J2088/0.35,-1)</f>
        <v>201370</v>
      </c>
      <c r="L2088" s="67"/>
      <c r="M2088" s="67"/>
      <c r="N2088" s="66">
        <f>I2088+M2088</f>
        <v>1</v>
      </c>
      <c r="O2088" s="122"/>
      <c r="P2088" s="68"/>
      <c r="Q2088" s="21"/>
    </row>
    <row r="2089" spans="1:17" s="64" customFormat="1" x14ac:dyDescent="0.3">
      <c r="A2089" s="63"/>
      <c r="B2089" s="21"/>
      <c r="C2089" s="68"/>
      <c r="D2089" s="62" t="s">
        <v>4552</v>
      </c>
      <c r="E2089" s="63">
        <v>5.0990000000000002</v>
      </c>
      <c r="F2089" s="64" t="s">
        <v>2899</v>
      </c>
      <c r="G2089" s="65" t="s">
        <v>77</v>
      </c>
      <c r="I2089" s="66"/>
      <c r="J2089" s="66"/>
      <c r="K2089" s="66">
        <f>ROUND(J2089/0.35,-1)</f>
        <v>0</v>
      </c>
      <c r="L2089" s="67"/>
      <c r="M2089" s="67"/>
      <c r="N2089" s="66">
        <f>I2089+M2089</f>
        <v>0</v>
      </c>
      <c r="O2089" s="122"/>
      <c r="P2089" s="68"/>
      <c r="Q2089" s="21"/>
    </row>
    <row r="2090" spans="1:17" x14ac:dyDescent="0.3">
      <c r="A2090" s="63">
        <v>702</v>
      </c>
      <c r="C2090" s="48">
        <v>43711</v>
      </c>
      <c r="D2090" s="22" t="s">
        <v>4563</v>
      </c>
      <c r="E2090" s="44">
        <v>0.42299999999999999</v>
      </c>
      <c r="F2090" s="23" t="s">
        <v>4564</v>
      </c>
      <c r="G2090" s="24" t="s">
        <v>4565</v>
      </c>
      <c r="H2090" s="23">
        <v>1010</v>
      </c>
      <c r="I2090" s="25">
        <v>0.5</v>
      </c>
      <c r="J2090" s="46">
        <v>22930</v>
      </c>
      <c r="K2090" s="66">
        <f t="shared" si="164"/>
        <v>65510</v>
      </c>
      <c r="L2090" s="67">
        <v>66000</v>
      </c>
      <c r="M2090" s="67">
        <v>264</v>
      </c>
      <c r="N2090" s="66">
        <f t="shared" si="165"/>
        <v>264.5</v>
      </c>
    </row>
    <row r="2091" spans="1:17" x14ac:dyDescent="0.3">
      <c r="A2091" s="63">
        <v>703</v>
      </c>
      <c r="C2091" s="48">
        <v>43711</v>
      </c>
      <c r="D2091" s="22" t="s">
        <v>4566</v>
      </c>
      <c r="E2091" s="44">
        <v>8.2940000000000005</v>
      </c>
      <c r="F2091" s="23" t="s">
        <v>4567</v>
      </c>
      <c r="G2091" s="24" t="s">
        <v>4568</v>
      </c>
      <c r="H2091" s="23">
        <v>1210</v>
      </c>
      <c r="I2091" s="25">
        <v>0.5</v>
      </c>
      <c r="J2091" s="46">
        <v>48630</v>
      </c>
      <c r="K2091" s="66">
        <f t="shared" si="164"/>
        <v>138940</v>
      </c>
      <c r="L2091" s="67">
        <v>195000</v>
      </c>
      <c r="M2091" s="67">
        <v>780</v>
      </c>
      <c r="N2091" s="66">
        <f t="shared" si="165"/>
        <v>780.5</v>
      </c>
    </row>
    <row r="2092" spans="1:17" x14ac:dyDescent="0.3">
      <c r="A2092" s="63">
        <v>705</v>
      </c>
      <c r="C2092" s="48">
        <v>43711</v>
      </c>
      <c r="D2092" s="22" t="s">
        <v>3457</v>
      </c>
      <c r="E2092" s="44">
        <v>1</v>
      </c>
      <c r="F2092" s="23" t="s">
        <v>4569</v>
      </c>
      <c r="G2092" s="24" t="s">
        <v>4570</v>
      </c>
      <c r="H2092" s="23">
        <v>1200</v>
      </c>
      <c r="I2092" s="25">
        <v>2</v>
      </c>
      <c r="J2092" s="46">
        <v>46970</v>
      </c>
      <c r="K2092" s="66">
        <f t="shared" si="164"/>
        <v>134200</v>
      </c>
      <c r="L2092" s="67">
        <v>180000</v>
      </c>
      <c r="M2092" s="67">
        <v>720</v>
      </c>
      <c r="N2092" s="66">
        <f t="shared" si="165"/>
        <v>722</v>
      </c>
    </row>
    <row r="2093" spans="1:17" x14ac:dyDescent="0.3">
      <c r="D2093" s="22" t="s">
        <v>3456</v>
      </c>
      <c r="E2093" s="44">
        <v>0.80810000000000004</v>
      </c>
      <c r="F2093" s="23" t="s">
        <v>77</v>
      </c>
      <c r="G2093" s="24" t="s">
        <v>77</v>
      </c>
      <c r="H2093" s="23">
        <v>1060</v>
      </c>
      <c r="K2093" s="66">
        <f t="shared" si="164"/>
        <v>0</v>
      </c>
      <c r="L2093" s="67"/>
      <c r="M2093" s="67"/>
      <c r="N2093" s="66">
        <f t="shared" si="165"/>
        <v>0</v>
      </c>
    </row>
    <row r="2094" spans="1:17" x14ac:dyDescent="0.3">
      <c r="D2094" s="22" t="s">
        <v>3458</v>
      </c>
      <c r="E2094" s="44">
        <v>2.1600000000000001E-2</v>
      </c>
      <c r="F2094" s="23" t="s">
        <v>77</v>
      </c>
      <c r="G2094" s="24" t="s">
        <v>77</v>
      </c>
      <c r="H2094" s="23">
        <v>1060</v>
      </c>
      <c r="K2094" s="66">
        <f t="shared" si="164"/>
        <v>0</v>
      </c>
      <c r="L2094" s="67"/>
      <c r="M2094" s="67"/>
      <c r="N2094" s="66">
        <f t="shared" si="165"/>
        <v>0</v>
      </c>
    </row>
    <row r="2095" spans="1:17" x14ac:dyDescent="0.3">
      <c r="D2095" s="22" t="s">
        <v>3459</v>
      </c>
      <c r="E2095" s="44">
        <v>7.0000000000000001E-3</v>
      </c>
      <c r="F2095" s="23" t="s">
        <v>77</v>
      </c>
      <c r="G2095" s="24" t="s">
        <v>77</v>
      </c>
      <c r="H2095" s="23">
        <v>1200</v>
      </c>
      <c r="K2095" s="66">
        <f t="shared" si="164"/>
        <v>0</v>
      </c>
      <c r="L2095" s="67"/>
      <c r="M2095" s="67"/>
      <c r="N2095" s="66">
        <f t="shared" si="165"/>
        <v>0</v>
      </c>
    </row>
    <row r="2096" spans="1:17" x14ac:dyDescent="0.3">
      <c r="A2096" s="63">
        <v>704</v>
      </c>
      <c r="C2096" s="48">
        <v>43712</v>
      </c>
      <c r="D2096" s="22" t="s">
        <v>4571</v>
      </c>
      <c r="E2096" s="44">
        <v>4.2830000000000004</v>
      </c>
      <c r="F2096" s="23" t="s">
        <v>4573</v>
      </c>
      <c r="G2096" s="24" t="s">
        <v>4574</v>
      </c>
      <c r="H2096" s="23">
        <v>1080</v>
      </c>
      <c r="I2096" s="25">
        <v>1</v>
      </c>
      <c r="J2096" s="46">
        <v>13980</v>
      </c>
      <c r="K2096" s="66">
        <f t="shared" si="164"/>
        <v>39940</v>
      </c>
      <c r="L2096" s="67">
        <v>64000</v>
      </c>
      <c r="M2096" s="67">
        <v>256</v>
      </c>
      <c r="N2096" s="66">
        <f t="shared" si="165"/>
        <v>257</v>
      </c>
    </row>
    <row r="2097" spans="1:17" s="39" customFormat="1" x14ac:dyDescent="0.3">
      <c r="A2097" s="35"/>
      <c r="B2097" s="36"/>
      <c r="C2097" s="37"/>
      <c r="D2097" s="38" t="s">
        <v>4572</v>
      </c>
      <c r="E2097" s="35">
        <v>4.0019999999999998</v>
      </c>
      <c r="F2097" s="39" t="s">
        <v>1195</v>
      </c>
      <c r="G2097" s="40" t="s">
        <v>77</v>
      </c>
      <c r="I2097" s="41"/>
      <c r="J2097" s="41"/>
      <c r="K2097" s="41">
        <f t="shared" si="164"/>
        <v>0</v>
      </c>
      <c r="L2097" s="42"/>
      <c r="M2097" s="42"/>
      <c r="N2097" s="41">
        <f t="shared" si="165"/>
        <v>0</v>
      </c>
      <c r="O2097" s="53"/>
      <c r="P2097" s="37"/>
      <c r="Q2097" s="36"/>
    </row>
    <row r="2098" spans="1:17" x14ac:dyDescent="0.3">
      <c r="K2098" s="66"/>
      <c r="L2098" s="67"/>
      <c r="M2098" s="67"/>
      <c r="N2098" s="66">
        <f>SUM(N2085:N2097)</f>
        <v>2026</v>
      </c>
      <c r="O2098" s="51">
        <v>73018</v>
      </c>
      <c r="P2098" s="68">
        <v>43712</v>
      </c>
      <c r="Q2098" s="21" t="s">
        <v>4419</v>
      </c>
    </row>
    <row r="2099" spans="1:17" x14ac:dyDescent="0.3">
      <c r="K2099" s="66"/>
      <c r="L2099" s="67"/>
      <c r="M2099" s="67"/>
      <c r="N2099" s="66"/>
    </row>
    <row r="2100" spans="1:17" s="64" customFormat="1" x14ac:dyDescent="0.3">
      <c r="A2100" s="63">
        <v>698</v>
      </c>
      <c r="B2100" s="21"/>
      <c r="C2100" s="68">
        <v>43711</v>
      </c>
      <c r="D2100" s="62" t="s">
        <v>4579</v>
      </c>
      <c r="E2100" s="63">
        <v>1.034</v>
      </c>
      <c r="F2100" s="64" t="s">
        <v>4580</v>
      </c>
      <c r="G2100" s="65" t="s">
        <v>4581</v>
      </c>
      <c r="H2100" s="64">
        <v>1040</v>
      </c>
      <c r="I2100" s="66">
        <v>0.5</v>
      </c>
      <c r="J2100" s="66">
        <v>17800</v>
      </c>
      <c r="K2100" s="66">
        <f t="shared" si="164"/>
        <v>50860</v>
      </c>
      <c r="L2100" s="67"/>
      <c r="M2100" s="67">
        <v>35.56</v>
      </c>
      <c r="N2100" s="66">
        <f t="shared" si="165"/>
        <v>36.06</v>
      </c>
      <c r="O2100" s="123"/>
      <c r="P2100" s="68"/>
      <c r="Q2100" s="21"/>
    </row>
    <row r="2101" spans="1:17" s="64" customFormat="1" x14ac:dyDescent="0.3">
      <c r="A2101" s="63">
        <v>701</v>
      </c>
      <c r="B2101" s="21"/>
      <c r="C2101" s="68">
        <v>43711</v>
      </c>
      <c r="D2101" s="62" t="s">
        <v>4582</v>
      </c>
      <c r="E2101" s="63">
        <v>2.7389999999999999</v>
      </c>
      <c r="F2101" s="64" t="s">
        <v>4583</v>
      </c>
      <c r="G2101" s="65" t="s">
        <v>4584</v>
      </c>
      <c r="H2101" s="64">
        <v>1080</v>
      </c>
      <c r="I2101" s="66">
        <v>0.5</v>
      </c>
      <c r="J2101" s="66">
        <v>27990</v>
      </c>
      <c r="K2101" s="66">
        <f>ROUND(J2101/0.35,-1)</f>
        <v>79970</v>
      </c>
      <c r="L2101" s="67">
        <v>90000</v>
      </c>
      <c r="M2101" s="67">
        <v>360</v>
      </c>
      <c r="N2101" s="66">
        <f>I2101+M2101</f>
        <v>360.5</v>
      </c>
      <c r="O2101" s="123"/>
      <c r="P2101" s="68"/>
      <c r="Q2101" s="21"/>
    </row>
    <row r="2102" spans="1:17" s="64" customFormat="1" x14ac:dyDescent="0.3">
      <c r="A2102" s="63">
        <v>706</v>
      </c>
      <c r="B2102" s="21"/>
      <c r="C2102" s="68">
        <v>43712</v>
      </c>
      <c r="D2102" s="62" t="s">
        <v>4585</v>
      </c>
      <c r="E2102" s="63">
        <v>6.8864000000000001</v>
      </c>
      <c r="F2102" s="64" t="s">
        <v>4586</v>
      </c>
      <c r="G2102" s="65" t="s">
        <v>4587</v>
      </c>
      <c r="H2102" s="64">
        <v>1100</v>
      </c>
      <c r="I2102" s="66">
        <v>0.5</v>
      </c>
      <c r="J2102" s="66">
        <v>10790</v>
      </c>
      <c r="K2102" s="66">
        <f>ROUND(J2102/0.35,-1)</f>
        <v>30830</v>
      </c>
      <c r="L2102" s="67">
        <v>45000</v>
      </c>
      <c r="M2102" s="67">
        <v>180</v>
      </c>
      <c r="N2102" s="66">
        <f>I2102+M2102</f>
        <v>180.5</v>
      </c>
      <c r="O2102" s="123"/>
      <c r="P2102" s="68"/>
      <c r="Q2102" s="21"/>
    </row>
    <row r="2103" spans="1:17" x14ac:dyDescent="0.3">
      <c r="A2103" s="63" t="s">
        <v>4575</v>
      </c>
      <c r="C2103" s="48">
        <v>43712</v>
      </c>
      <c r="D2103" s="22" t="s">
        <v>4576</v>
      </c>
      <c r="E2103" s="44">
        <v>0.50700000000000001</v>
      </c>
      <c r="F2103" s="23" t="s">
        <v>4577</v>
      </c>
      <c r="G2103" s="24" t="s">
        <v>4578</v>
      </c>
      <c r="H2103" s="23">
        <v>1010</v>
      </c>
      <c r="I2103" s="25">
        <v>0.5</v>
      </c>
      <c r="J2103" s="46">
        <v>9720</v>
      </c>
      <c r="K2103" s="66">
        <f t="shared" si="164"/>
        <v>27770</v>
      </c>
      <c r="L2103" s="67"/>
      <c r="M2103" s="67"/>
      <c r="N2103" s="66">
        <f t="shared" si="165"/>
        <v>0.5</v>
      </c>
    </row>
    <row r="2104" spans="1:17" x14ac:dyDescent="0.3">
      <c r="A2104" s="63" t="s">
        <v>4588</v>
      </c>
      <c r="C2104" s="48">
        <v>43713</v>
      </c>
      <c r="D2104" s="22" t="s">
        <v>4589</v>
      </c>
      <c r="E2104" s="44">
        <v>0.3669</v>
      </c>
      <c r="F2104" s="23" t="s">
        <v>4600</v>
      </c>
      <c r="G2104" s="64" t="s">
        <v>4601</v>
      </c>
      <c r="H2104" s="23">
        <v>3010</v>
      </c>
      <c r="I2104" s="25">
        <v>5.5</v>
      </c>
      <c r="J2104" s="46">
        <v>214040</v>
      </c>
      <c r="K2104" s="66">
        <f t="shared" si="164"/>
        <v>611540</v>
      </c>
      <c r="L2104" s="67"/>
      <c r="M2104" s="67"/>
      <c r="N2104" s="66">
        <f t="shared" si="165"/>
        <v>5.5</v>
      </c>
    </row>
    <row r="2105" spans="1:17" x14ac:dyDescent="0.3">
      <c r="D2105" s="22" t="s">
        <v>4590</v>
      </c>
      <c r="E2105" s="44">
        <v>1.1900000000000001E-2</v>
      </c>
      <c r="K2105" s="66">
        <f t="shared" si="164"/>
        <v>0</v>
      </c>
      <c r="L2105" s="67"/>
      <c r="M2105" s="67"/>
      <c r="N2105" s="66">
        <f t="shared" si="165"/>
        <v>0</v>
      </c>
    </row>
    <row r="2106" spans="1:17" x14ac:dyDescent="0.3">
      <c r="D2106" s="22" t="s">
        <v>4591</v>
      </c>
      <c r="E2106" s="44">
        <v>0.66739999999999999</v>
      </c>
      <c r="K2106" s="66">
        <f t="shared" si="164"/>
        <v>0</v>
      </c>
      <c r="L2106" s="67"/>
      <c r="M2106" s="67"/>
      <c r="N2106" s="66">
        <f t="shared" si="165"/>
        <v>0</v>
      </c>
    </row>
    <row r="2107" spans="1:17" x14ac:dyDescent="0.3">
      <c r="D2107" s="22" t="s">
        <v>4592</v>
      </c>
      <c r="E2107" s="44">
        <v>1.1579999999999999</v>
      </c>
      <c r="K2107" s="66">
        <f t="shared" si="164"/>
        <v>0</v>
      </c>
      <c r="L2107" s="67"/>
      <c r="M2107" s="67"/>
      <c r="N2107" s="66">
        <f t="shared" si="165"/>
        <v>0</v>
      </c>
    </row>
    <row r="2108" spans="1:17" x14ac:dyDescent="0.3">
      <c r="D2108" s="22" t="s">
        <v>4593</v>
      </c>
      <c r="E2108" s="44">
        <v>0.10580000000000001</v>
      </c>
      <c r="K2108" s="66">
        <f t="shared" si="164"/>
        <v>0</v>
      </c>
      <c r="L2108" s="67"/>
      <c r="M2108" s="67"/>
      <c r="N2108" s="66">
        <f t="shared" si="165"/>
        <v>0</v>
      </c>
    </row>
    <row r="2109" spans="1:17" x14ac:dyDescent="0.3">
      <c r="D2109" s="22" t="s">
        <v>4594</v>
      </c>
      <c r="E2109" s="44">
        <v>0.372</v>
      </c>
      <c r="K2109" s="66">
        <f t="shared" si="164"/>
        <v>0</v>
      </c>
      <c r="L2109" s="67"/>
      <c r="M2109" s="67"/>
      <c r="N2109" s="66">
        <f t="shared" si="165"/>
        <v>0</v>
      </c>
    </row>
    <row r="2110" spans="1:17" x14ac:dyDescent="0.3">
      <c r="D2110" s="22" t="s">
        <v>4595</v>
      </c>
      <c r="E2110" s="44">
        <v>0.45100000000000001</v>
      </c>
      <c r="K2110" s="66">
        <f t="shared" si="164"/>
        <v>0</v>
      </c>
      <c r="L2110" s="67"/>
      <c r="M2110" s="67"/>
      <c r="N2110" s="66">
        <f t="shared" si="165"/>
        <v>0</v>
      </c>
    </row>
    <row r="2111" spans="1:17" x14ac:dyDescent="0.3">
      <c r="D2111" s="22" t="s">
        <v>4596</v>
      </c>
      <c r="E2111" s="44">
        <v>0.1431</v>
      </c>
      <c r="K2111" s="66">
        <f t="shared" si="164"/>
        <v>0</v>
      </c>
      <c r="L2111" s="67"/>
      <c r="M2111" s="67"/>
      <c r="N2111" s="66">
        <f t="shared" si="165"/>
        <v>0</v>
      </c>
    </row>
    <row r="2112" spans="1:17" x14ac:dyDescent="0.3">
      <c r="D2112" s="22" t="s">
        <v>4597</v>
      </c>
      <c r="E2112" s="44">
        <v>0.1434</v>
      </c>
      <c r="K2112" s="66">
        <f t="shared" si="164"/>
        <v>0</v>
      </c>
      <c r="L2112" s="67"/>
      <c r="M2112" s="67"/>
      <c r="N2112" s="66">
        <f t="shared" si="165"/>
        <v>0</v>
      </c>
    </row>
    <row r="2113" spans="1:17" x14ac:dyDescent="0.3">
      <c r="D2113" s="22" t="s">
        <v>4598</v>
      </c>
      <c r="E2113" s="44">
        <v>0.1434</v>
      </c>
      <c r="K2113" s="66">
        <f t="shared" si="164"/>
        <v>0</v>
      </c>
      <c r="L2113" s="67"/>
      <c r="M2113" s="67"/>
      <c r="N2113" s="66">
        <f t="shared" si="165"/>
        <v>0</v>
      </c>
    </row>
    <row r="2114" spans="1:17" x14ac:dyDescent="0.3">
      <c r="D2114" s="22" t="s">
        <v>4599</v>
      </c>
      <c r="E2114" s="44">
        <v>7.0199999999999999E-2</v>
      </c>
      <c r="K2114" s="66">
        <f t="shared" si="164"/>
        <v>0</v>
      </c>
      <c r="L2114" s="67"/>
      <c r="M2114" s="67"/>
      <c r="N2114" s="66">
        <f t="shared" si="165"/>
        <v>0</v>
      </c>
    </row>
    <row r="2115" spans="1:17" x14ac:dyDescent="0.3">
      <c r="A2115" s="63">
        <v>709</v>
      </c>
      <c r="C2115" s="48">
        <v>43713</v>
      </c>
      <c r="D2115" s="22" t="s">
        <v>4602</v>
      </c>
      <c r="E2115" s="44">
        <v>0.46650000000000003</v>
      </c>
      <c r="F2115" s="23" t="s">
        <v>4607</v>
      </c>
      <c r="G2115" s="24" t="s">
        <v>4608</v>
      </c>
      <c r="H2115" s="23">
        <v>1200</v>
      </c>
      <c r="I2115" s="25">
        <v>2.5</v>
      </c>
      <c r="J2115" s="46">
        <v>45110</v>
      </c>
      <c r="K2115" s="66">
        <f t="shared" ref="K2115:K2173" si="166">ROUND(J2115/0.35,-1)</f>
        <v>128890</v>
      </c>
      <c r="L2115" s="67">
        <v>206000</v>
      </c>
      <c r="M2115" s="67">
        <v>824</v>
      </c>
      <c r="N2115" s="66">
        <f t="shared" ref="N2115:N2173" si="167">I2115+M2115</f>
        <v>826.5</v>
      </c>
    </row>
    <row r="2116" spans="1:17" x14ac:dyDescent="0.3">
      <c r="D2116" s="22" t="s">
        <v>4603</v>
      </c>
      <c r="E2116" s="44">
        <v>0.25</v>
      </c>
      <c r="F2116" s="23" t="s">
        <v>77</v>
      </c>
      <c r="G2116" s="24" t="s">
        <v>77</v>
      </c>
      <c r="K2116" s="66">
        <f t="shared" si="166"/>
        <v>0</v>
      </c>
      <c r="L2116" s="67"/>
      <c r="M2116" s="67"/>
      <c r="N2116" s="66">
        <f t="shared" si="167"/>
        <v>0</v>
      </c>
    </row>
    <row r="2117" spans="1:17" x14ac:dyDescent="0.3">
      <c r="D2117" s="22" t="s">
        <v>4604</v>
      </c>
      <c r="E2117" s="44">
        <v>0.30199999999999999</v>
      </c>
      <c r="F2117" s="23" t="s">
        <v>77</v>
      </c>
      <c r="G2117" s="24" t="s">
        <v>77</v>
      </c>
      <c r="K2117" s="66">
        <f t="shared" si="166"/>
        <v>0</v>
      </c>
      <c r="L2117" s="67"/>
      <c r="M2117" s="67"/>
      <c r="N2117" s="66">
        <f t="shared" si="167"/>
        <v>0</v>
      </c>
    </row>
    <row r="2118" spans="1:17" x14ac:dyDescent="0.3">
      <c r="D2118" s="22" t="s">
        <v>4605</v>
      </c>
      <c r="E2118" s="44">
        <v>0.42699999999999999</v>
      </c>
      <c r="F2118" s="23" t="s">
        <v>77</v>
      </c>
      <c r="G2118" s="24" t="s">
        <v>77</v>
      </c>
      <c r="K2118" s="66">
        <f t="shared" si="166"/>
        <v>0</v>
      </c>
      <c r="L2118" s="67"/>
      <c r="M2118" s="67"/>
      <c r="N2118" s="66">
        <f t="shared" si="167"/>
        <v>0</v>
      </c>
    </row>
    <row r="2119" spans="1:17" x14ac:dyDescent="0.3">
      <c r="D2119" s="22" t="s">
        <v>4606</v>
      </c>
      <c r="E2119" s="44">
        <v>4.4390000000000001</v>
      </c>
      <c r="F2119" s="23" t="s">
        <v>77</v>
      </c>
      <c r="G2119" s="24" t="s">
        <v>77</v>
      </c>
      <c r="K2119" s="66">
        <f t="shared" si="166"/>
        <v>0</v>
      </c>
      <c r="L2119" s="67"/>
      <c r="M2119" s="67"/>
      <c r="N2119" s="66">
        <f t="shared" si="167"/>
        <v>0</v>
      </c>
    </row>
    <row r="2120" spans="1:17" x14ac:dyDescent="0.3">
      <c r="A2120" s="63">
        <v>710</v>
      </c>
      <c r="C2120" s="48">
        <v>43713</v>
      </c>
      <c r="D2120" s="22" t="s">
        <v>4609</v>
      </c>
      <c r="E2120" s="44" t="s">
        <v>4610</v>
      </c>
      <c r="F2120" s="23" t="s">
        <v>4611</v>
      </c>
      <c r="G2120" s="24" t="s">
        <v>4612</v>
      </c>
      <c r="H2120" s="23">
        <v>3010</v>
      </c>
      <c r="I2120" s="25">
        <v>0.5</v>
      </c>
      <c r="J2120" s="46">
        <v>16090</v>
      </c>
      <c r="K2120" s="66">
        <f t="shared" si="166"/>
        <v>45970</v>
      </c>
      <c r="L2120" s="67">
        <v>56900</v>
      </c>
      <c r="M2120" s="67">
        <v>227.6</v>
      </c>
      <c r="N2120" s="66">
        <f t="shared" si="167"/>
        <v>228.1</v>
      </c>
    </row>
    <row r="2121" spans="1:17" x14ac:dyDescent="0.3">
      <c r="A2121" s="63">
        <v>707</v>
      </c>
      <c r="C2121" s="48">
        <v>43712</v>
      </c>
      <c r="D2121" s="22" t="s">
        <v>4613</v>
      </c>
      <c r="E2121" s="44">
        <v>2.3530000000000002</v>
      </c>
      <c r="F2121" s="23" t="s">
        <v>4614</v>
      </c>
      <c r="G2121" s="24" t="s">
        <v>2932</v>
      </c>
      <c r="H2121" s="23">
        <v>1220</v>
      </c>
      <c r="I2121" s="25">
        <v>0.5</v>
      </c>
      <c r="J2121" s="46">
        <v>4160</v>
      </c>
      <c r="K2121" s="66">
        <f t="shared" si="166"/>
        <v>11890</v>
      </c>
      <c r="L2121" s="67">
        <v>29412.5</v>
      </c>
      <c r="M2121" s="67">
        <v>117.65</v>
      </c>
      <c r="N2121" s="66">
        <f t="shared" si="167"/>
        <v>118.15</v>
      </c>
    </row>
    <row r="2122" spans="1:17" x14ac:dyDescent="0.3">
      <c r="A2122" s="63">
        <v>708</v>
      </c>
      <c r="C2122" s="48">
        <v>43712</v>
      </c>
      <c r="D2122" s="22" t="s">
        <v>4615</v>
      </c>
      <c r="E2122" s="44">
        <v>2.3530000000000002</v>
      </c>
      <c r="F2122" s="23" t="s">
        <v>2932</v>
      </c>
      <c r="G2122" s="24" t="s">
        <v>4614</v>
      </c>
      <c r="H2122" s="23">
        <v>1220</v>
      </c>
      <c r="I2122" s="25">
        <v>0.5</v>
      </c>
      <c r="J2122" s="46">
        <v>4160</v>
      </c>
      <c r="K2122" s="66">
        <f t="shared" si="166"/>
        <v>11890</v>
      </c>
      <c r="L2122" s="67">
        <v>29412.5</v>
      </c>
      <c r="M2122" s="67">
        <v>117.65</v>
      </c>
      <c r="N2122" s="66">
        <f t="shared" si="167"/>
        <v>118.15</v>
      </c>
      <c r="O2122" s="54"/>
    </row>
    <row r="2123" spans="1:17" x14ac:dyDescent="0.3">
      <c r="A2123" s="63" t="s">
        <v>4616</v>
      </c>
      <c r="C2123" s="48">
        <v>43712</v>
      </c>
      <c r="D2123" s="22" t="s">
        <v>4615</v>
      </c>
      <c r="E2123" s="44">
        <v>3.9169999999999998</v>
      </c>
      <c r="F2123" s="23" t="s">
        <v>2932</v>
      </c>
      <c r="G2123" s="24" t="s">
        <v>2932</v>
      </c>
      <c r="H2123" s="23">
        <v>1220</v>
      </c>
      <c r="I2123" s="25">
        <v>0.5</v>
      </c>
      <c r="J2123" s="46">
        <v>6630</v>
      </c>
      <c r="K2123" s="66">
        <f t="shared" si="166"/>
        <v>18940</v>
      </c>
      <c r="L2123" s="67"/>
      <c r="M2123" s="67"/>
      <c r="N2123" s="66">
        <f t="shared" si="167"/>
        <v>0.5</v>
      </c>
    </row>
    <row r="2124" spans="1:17" x14ac:dyDescent="0.3">
      <c r="A2124" s="63" t="s">
        <v>4617</v>
      </c>
      <c r="C2124" s="48">
        <v>43712</v>
      </c>
      <c r="D2124" s="22" t="s">
        <v>4613</v>
      </c>
      <c r="E2124" s="44">
        <v>6.8559999999999999</v>
      </c>
      <c r="F2124" s="23" t="s">
        <v>4614</v>
      </c>
      <c r="G2124" s="24" t="s">
        <v>4614</v>
      </c>
      <c r="H2124" s="23">
        <v>1220</v>
      </c>
      <c r="I2124" s="25">
        <v>0.5</v>
      </c>
      <c r="J2124" s="46">
        <v>11680</v>
      </c>
      <c r="K2124" s="66">
        <f t="shared" si="166"/>
        <v>33370</v>
      </c>
      <c r="L2124" s="67"/>
      <c r="M2124" s="67"/>
      <c r="N2124" s="66">
        <f t="shared" si="167"/>
        <v>0.5</v>
      </c>
    </row>
    <row r="2125" spans="1:17" s="39" customFormat="1" x14ac:dyDescent="0.3">
      <c r="A2125" s="35">
        <v>711</v>
      </c>
      <c r="B2125" s="36"/>
      <c r="C2125" s="37">
        <v>43713</v>
      </c>
      <c r="D2125" s="38" t="s">
        <v>1019</v>
      </c>
      <c r="E2125" s="35" t="s">
        <v>4618</v>
      </c>
      <c r="F2125" s="39" t="s">
        <v>4619</v>
      </c>
      <c r="G2125" s="40" t="s">
        <v>4620</v>
      </c>
      <c r="H2125" s="39">
        <v>1120</v>
      </c>
      <c r="I2125" s="41">
        <v>0.5</v>
      </c>
      <c r="J2125" s="41">
        <v>66970</v>
      </c>
      <c r="K2125" s="41">
        <f t="shared" si="166"/>
        <v>191340</v>
      </c>
      <c r="L2125" s="42">
        <v>150000</v>
      </c>
      <c r="M2125" s="42">
        <v>600</v>
      </c>
      <c r="N2125" s="41">
        <f t="shared" si="167"/>
        <v>600.5</v>
      </c>
      <c r="O2125" s="53"/>
      <c r="P2125" s="37"/>
      <c r="Q2125" s="36"/>
    </row>
    <row r="2126" spans="1:17" x14ac:dyDescent="0.3">
      <c r="K2126" s="66"/>
      <c r="L2126" s="67"/>
      <c r="M2126" s="67"/>
      <c r="N2126" s="66">
        <f>SUM(N2100:N2125)</f>
        <v>2475.46</v>
      </c>
      <c r="O2126" s="51">
        <v>73035</v>
      </c>
      <c r="P2126" s="68">
        <v>43713</v>
      </c>
      <c r="Q2126" s="21" t="s">
        <v>4419</v>
      </c>
    </row>
    <row r="2127" spans="1:17" x14ac:dyDescent="0.3">
      <c r="K2127" s="66"/>
      <c r="L2127" s="67"/>
      <c r="M2127" s="67"/>
      <c r="N2127" s="66"/>
    </row>
    <row r="2128" spans="1:17" x14ac:dyDescent="0.3">
      <c r="A2128" s="63" t="s">
        <v>4621</v>
      </c>
      <c r="C2128" s="48">
        <v>43713</v>
      </c>
      <c r="D2128" s="22" t="s">
        <v>1936</v>
      </c>
      <c r="E2128" s="44" t="s">
        <v>4622</v>
      </c>
      <c r="F2128" s="23" t="s">
        <v>4623</v>
      </c>
      <c r="G2128" s="24" t="s">
        <v>4624</v>
      </c>
      <c r="H2128" s="23">
        <v>3010</v>
      </c>
      <c r="I2128" s="25">
        <v>0.5</v>
      </c>
      <c r="J2128" s="46">
        <v>36360</v>
      </c>
      <c r="K2128" s="66">
        <f t="shared" si="166"/>
        <v>103890</v>
      </c>
      <c r="L2128" s="67"/>
      <c r="M2128" s="67"/>
      <c r="N2128" s="66">
        <f t="shared" si="167"/>
        <v>0.5</v>
      </c>
    </row>
    <row r="2129" spans="1:17" x14ac:dyDescent="0.3">
      <c r="A2129" s="63">
        <v>713</v>
      </c>
      <c r="C2129" s="48">
        <v>43713</v>
      </c>
      <c r="D2129" s="22" t="s">
        <v>4625</v>
      </c>
      <c r="E2129" s="44" t="s">
        <v>4626</v>
      </c>
      <c r="F2129" s="23" t="s">
        <v>4627</v>
      </c>
      <c r="G2129" s="24" t="s">
        <v>4628</v>
      </c>
      <c r="H2129" s="23">
        <v>1070</v>
      </c>
      <c r="I2129" s="25">
        <v>0.5</v>
      </c>
      <c r="J2129" s="46">
        <v>54330</v>
      </c>
      <c r="K2129" s="66">
        <f t="shared" si="166"/>
        <v>155230</v>
      </c>
      <c r="L2129" s="67">
        <v>175000</v>
      </c>
      <c r="M2129" s="67">
        <v>700</v>
      </c>
      <c r="N2129" s="66">
        <f t="shared" si="167"/>
        <v>700.5</v>
      </c>
    </row>
    <row r="2130" spans="1:17" x14ac:dyDescent="0.3">
      <c r="A2130" s="63">
        <v>714</v>
      </c>
      <c r="C2130" s="48">
        <v>43713</v>
      </c>
      <c r="D2130" s="22" t="s">
        <v>4629</v>
      </c>
      <c r="E2130" s="44" t="s">
        <v>4630</v>
      </c>
      <c r="F2130" s="23" t="s">
        <v>4631</v>
      </c>
      <c r="G2130" s="24" t="s">
        <v>4632</v>
      </c>
      <c r="H2130" s="23">
        <v>3010</v>
      </c>
      <c r="I2130" s="25">
        <v>0.5</v>
      </c>
      <c r="J2130" s="46">
        <v>15950</v>
      </c>
      <c r="K2130" s="66">
        <f t="shared" si="166"/>
        <v>45570</v>
      </c>
      <c r="L2130" s="67">
        <v>14000</v>
      </c>
      <c r="M2130" s="67">
        <v>56</v>
      </c>
      <c r="N2130" s="66">
        <f t="shared" si="167"/>
        <v>56.5</v>
      </c>
    </row>
    <row r="2131" spans="1:17" x14ac:dyDescent="0.3">
      <c r="A2131" s="63">
        <v>715</v>
      </c>
      <c r="C2131" s="48">
        <v>43714</v>
      </c>
      <c r="D2131" s="22" t="s">
        <v>4633</v>
      </c>
      <c r="E2131" s="44">
        <v>7.2869999999999999</v>
      </c>
      <c r="F2131" s="23" t="s">
        <v>4634</v>
      </c>
      <c r="G2131" s="24" t="s">
        <v>4635</v>
      </c>
      <c r="H2131" s="23">
        <v>1110</v>
      </c>
      <c r="I2131" s="25">
        <v>0.5</v>
      </c>
      <c r="J2131" s="46">
        <v>10060</v>
      </c>
      <c r="K2131" s="66">
        <v>28750</v>
      </c>
      <c r="L2131" s="67">
        <v>22000</v>
      </c>
      <c r="M2131" s="67">
        <v>88</v>
      </c>
      <c r="N2131" s="66">
        <f t="shared" si="167"/>
        <v>88.5</v>
      </c>
    </row>
    <row r="2132" spans="1:17" x14ac:dyDescent="0.3">
      <c r="A2132" s="63">
        <v>716</v>
      </c>
      <c r="C2132" s="48">
        <v>43714</v>
      </c>
      <c r="D2132" s="22" t="s">
        <v>4636</v>
      </c>
      <c r="E2132" s="44">
        <v>7.0359999999999996</v>
      </c>
      <c r="F2132" s="23" t="s">
        <v>1725</v>
      </c>
      <c r="G2132" s="24" t="s">
        <v>4638</v>
      </c>
      <c r="H2132" s="23">
        <v>1100</v>
      </c>
      <c r="I2132" s="25">
        <v>1</v>
      </c>
      <c r="J2132" s="46">
        <v>79270</v>
      </c>
      <c r="K2132" s="66">
        <f t="shared" si="166"/>
        <v>226490</v>
      </c>
      <c r="L2132" s="67">
        <v>349999</v>
      </c>
      <c r="M2132" s="67">
        <v>1400</v>
      </c>
      <c r="N2132" s="66">
        <f t="shared" si="167"/>
        <v>1401</v>
      </c>
    </row>
    <row r="2133" spans="1:17" s="64" customFormat="1" x14ac:dyDescent="0.3">
      <c r="A2133" s="63"/>
      <c r="B2133" s="21"/>
      <c r="C2133" s="68"/>
      <c r="D2133" s="62" t="s">
        <v>4637</v>
      </c>
      <c r="E2133" s="63">
        <v>2.964</v>
      </c>
      <c r="F2133" s="64" t="s">
        <v>77</v>
      </c>
      <c r="G2133" s="65" t="s">
        <v>77</v>
      </c>
      <c r="I2133" s="66"/>
      <c r="J2133" s="66"/>
      <c r="K2133" s="66">
        <f>ROUND(J2133/0.35,-1)</f>
        <v>0</v>
      </c>
      <c r="L2133" s="67"/>
      <c r="M2133" s="67"/>
      <c r="N2133" s="66">
        <f>I2133+M2133</f>
        <v>0</v>
      </c>
      <c r="O2133" s="124"/>
      <c r="P2133" s="68"/>
      <c r="Q2133" s="21"/>
    </row>
    <row r="2134" spans="1:17" s="64" customFormat="1" x14ac:dyDescent="0.3">
      <c r="A2134" s="63">
        <v>712</v>
      </c>
      <c r="B2134" s="21"/>
      <c r="C2134" s="68">
        <v>43713</v>
      </c>
      <c r="D2134" s="62" t="s">
        <v>4639</v>
      </c>
      <c r="E2134" s="63">
        <v>1.097</v>
      </c>
      <c r="F2134" s="64" t="s">
        <v>4641</v>
      </c>
      <c r="G2134" s="65" t="s">
        <v>4642</v>
      </c>
      <c r="H2134" s="64">
        <v>1220</v>
      </c>
      <c r="I2134" s="66">
        <v>1</v>
      </c>
      <c r="J2134" s="66">
        <v>13560</v>
      </c>
      <c r="K2134" s="66">
        <f t="shared" si="166"/>
        <v>38740</v>
      </c>
      <c r="L2134" s="67">
        <v>60000</v>
      </c>
      <c r="M2134" s="67">
        <v>240</v>
      </c>
      <c r="N2134" s="66">
        <f t="shared" si="167"/>
        <v>241</v>
      </c>
      <c r="O2134" s="124"/>
      <c r="P2134" s="68"/>
      <c r="Q2134" s="21"/>
    </row>
    <row r="2135" spans="1:17" s="39" customFormat="1" x14ac:dyDescent="0.3">
      <c r="A2135" s="35"/>
      <c r="B2135" s="36"/>
      <c r="C2135" s="37"/>
      <c r="D2135" s="38" t="s">
        <v>4640</v>
      </c>
      <c r="E2135" s="35">
        <v>1.3759999999999999</v>
      </c>
      <c r="F2135" s="39" t="s">
        <v>77</v>
      </c>
      <c r="G2135" s="40" t="s">
        <v>77</v>
      </c>
      <c r="I2135" s="41"/>
      <c r="J2135" s="41"/>
      <c r="K2135" s="41">
        <f t="shared" ref="K2135" si="168">ROUND(J2135/0.35,-1)</f>
        <v>0</v>
      </c>
      <c r="L2135" s="42"/>
      <c r="M2135" s="42"/>
      <c r="N2135" s="41">
        <f t="shared" ref="N2135" si="169">I2135+M2135</f>
        <v>0</v>
      </c>
      <c r="O2135" s="53"/>
      <c r="P2135" s="37"/>
      <c r="Q2135" s="36"/>
    </row>
    <row r="2136" spans="1:17" s="64" customFormat="1" x14ac:dyDescent="0.3">
      <c r="A2136" s="63"/>
      <c r="B2136" s="21"/>
      <c r="C2136" s="68"/>
      <c r="D2136" s="62"/>
      <c r="E2136" s="63"/>
      <c r="G2136" s="65"/>
      <c r="I2136" s="66"/>
      <c r="J2136" s="66"/>
      <c r="K2136" s="66">
        <f t="shared" si="166"/>
        <v>0</v>
      </c>
      <c r="L2136" s="67"/>
      <c r="M2136" s="67"/>
      <c r="N2136" s="66">
        <f>SUM(N2128:N2134)</f>
        <v>2488</v>
      </c>
      <c r="O2136" s="124">
        <v>73047</v>
      </c>
      <c r="P2136" s="68">
        <v>43714</v>
      </c>
      <c r="Q2136" s="21" t="s">
        <v>4216</v>
      </c>
    </row>
    <row r="2137" spans="1:17" x14ac:dyDescent="0.3">
      <c r="K2137" s="66"/>
      <c r="L2137" s="67"/>
      <c r="M2137" s="67"/>
      <c r="N2137" s="66"/>
    </row>
    <row r="2138" spans="1:17" x14ac:dyDescent="0.3">
      <c r="A2138" s="63" t="s">
        <v>4643</v>
      </c>
      <c r="C2138" s="48">
        <v>43714</v>
      </c>
      <c r="D2138" s="22" t="s">
        <v>4644</v>
      </c>
      <c r="E2138" s="44">
        <v>127.76900000000001</v>
      </c>
      <c r="F2138" s="23" t="s">
        <v>4648</v>
      </c>
      <c r="G2138" s="24" t="s">
        <v>4649</v>
      </c>
      <c r="H2138" s="23">
        <v>1210</v>
      </c>
      <c r="I2138" s="25">
        <v>2</v>
      </c>
      <c r="K2138" s="66">
        <v>300850</v>
      </c>
      <c r="L2138" s="67"/>
      <c r="M2138" s="67"/>
      <c r="N2138" s="66">
        <f t="shared" si="167"/>
        <v>2</v>
      </c>
    </row>
    <row r="2139" spans="1:17" x14ac:dyDescent="0.3">
      <c r="D2139" s="22" t="s">
        <v>4645</v>
      </c>
      <c r="E2139" s="44">
        <v>50</v>
      </c>
      <c r="F2139" s="23" t="s">
        <v>77</v>
      </c>
      <c r="G2139" s="24" t="s">
        <v>77</v>
      </c>
      <c r="K2139" s="66">
        <f t="shared" si="166"/>
        <v>0</v>
      </c>
      <c r="L2139" s="67"/>
      <c r="M2139" s="67"/>
      <c r="N2139" s="66">
        <f t="shared" si="167"/>
        <v>0</v>
      </c>
    </row>
    <row r="2140" spans="1:17" x14ac:dyDescent="0.3">
      <c r="D2140" s="22" t="s">
        <v>4646</v>
      </c>
      <c r="E2140" s="44">
        <v>20</v>
      </c>
      <c r="F2140" s="23" t="s">
        <v>77</v>
      </c>
      <c r="G2140" s="24" t="s">
        <v>77</v>
      </c>
      <c r="K2140" s="66">
        <f t="shared" si="166"/>
        <v>0</v>
      </c>
      <c r="L2140" s="67"/>
      <c r="M2140" s="67"/>
      <c r="N2140" s="66">
        <f t="shared" si="167"/>
        <v>0</v>
      </c>
    </row>
    <row r="2141" spans="1:17" x14ac:dyDescent="0.3">
      <c r="D2141" s="22" t="s">
        <v>4647</v>
      </c>
      <c r="E2141" s="44">
        <v>50</v>
      </c>
      <c r="F2141" s="23" t="s">
        <v>77</v>
      </c>
      <c r="G2141" s="24" t="s">
        <v>77</v>
      </c>
      <c r="K2141" s="66">
        <f t="shared" si="166"/>
        <v>0</v>
      </c>
      <c r="L2141" s="67"/>
      <c r="M2141" s="67"/>
      <c r="N2141" s="66">
        <f t="shared" si="167"/>
        <v>0</v>
      </c>
    </row>
    <row r="2142" spans="1:17" x14ac:dyDescent="0.3">
      <c r="A2142" s="63">
        <v>718</v>
      </c>
      <c r="C2142" s="48">
        <v>43714</v>
      </c>
      <c r="D2142" s="22" t="s">
        <v>4654</v>
      </c>
      <c r="E2142" s="44" t="s">
        <v>4656</v>
      </c>
      <c r="F2142" s="23" t="s">
        <v>4658</v>
      </c>
      <c r="G2142" s="24" t="s">
        <v>4659</v>
      </c>
      <c r="H2142" s="23">
        <v>1090</v>
      </c>
      <c r="I2142" s="25">
        <v>1</v>
      </c>
      <c r="J2142" s="46">
        <v>27610</v>
      </c>
      <c r="K2142" s="66">
        <f t="shared" si="166"/>
        <v>78890</v>
      </c>
      <c r="L2142" s="67">
        <v>135000</v>
      </c>
      <c r="M2142" s="67">
        <v>540</v>
      </c>
      <c r="N2142" s="66">
        <f t="shared" si="167"/>
        <v>541</v>
      </c>
    </row>
    <row r="2143" spans="1:17" x14ac:dyDescent="0.3">
      <c r="D2143" s="22" t="s">
        <v>4655</v>
      </c>
      <c r="E2143" s="44" t="s">
        <v>4657</v>
      </c>
      <c r="F2143" s="23" t="s">
        <v>77</v>
      </c>
      <c r="G2143" s="24" t="s">
        <v>77</v>
      </c>
      <c r="K2143" s="66">
        <f t="shared" si="166"/>
        <v>0</v>
      </c>
      <c r="L2143" s="67"/>
      <c r="M2143" s="67"/>
      <c r="N2143" s="66">
        <f t="shared" si="167"/>
        <v>0</v>
      </c>
    </row>
    <row r="2144" spans="1:17" x14ac:dyDescent="0.3">
      <c r="A2144" s="63">
        <v>719</v>
      </c>
      <c r="C2144" s="48">
        <v>43714</v>
      </c>
      <c r="D2144" s="22" t="s">
        <v>4660</v>
      </c>
      <c r="E2144" s="44" t="s">
        <v>4661</v>
      </c>
      <c r="F2144" s="23" t="s">
        <v>4662</v>
      </c>
      <c r="G2144" s="24" t="s">
        <v>4663</v>
      </c>
      <c r="H2144" s="23">
        <v>3010</v>
      </c>
      <c r="I2144" s="25">
        <v>0.5</v>
      </c>
      <c r="J2144" s="46">
        <v>12180</v>
      </c>
      <c r="K2144" s="66">
        <f t="shared" si="166"/>
        <v>34800</v>
      </c>
      <c r="L2144" s="67">
        <v>40000</v>
      </c>
      <c r="M2144" s="67">
        <v>160</v>
      </c>
      <c r="N2144" s="66">
        <f t="shared" si="167"/>
        <v>160.5</v>
      </c>
    </row>
    <row r="2145" spans="1:17" x14ac:dyDescent="0.3">
      <c r="A2145" s="63">
        <v>720</v>
      </c>
      <c r="C2145" s="48">
        <v>43714</v>
      </c>
      <c r="D2145" s="22" t="s">
        <v>4664</v>
      </c>
      <c r="E2145" s="44">
        <v>5.79</v>
      </c>
      <c r="F2145" s="23" t="s">
        <v>4665</v>
      </c>
      <c r="G2145" s="24" t="s">
        <v>4666</v>
      </c>
      <c r="H2145" s="23">
        <v>1160</v>
      </c>
      <c r="I2145" s="25">
        <v>0.5</v>
      </c>
      <c r="J2145" s="46">
        <v>8100</v>
      </c>
      <c r="K2145" s="66">
        <f t="shared" si="166"/>
        <v>23140</v>
      </c>
      <c r="L2145" s="67">
        <v>22900</v>
      </c>
      <c r="M2145" s="67">
        <v>91.6</v>
      </c>
      <c r="N2145" s="66">
        <f t="shared" si="167"/>
        <v>92.1</v>
      </c>
    </row>
    <row r="2146" spans="1:17" x14ac:dyDescent="0.3">
      <c r="A2146" s="63" t="s">
        <v>4667</v>
      </c>
      <c r="C2146" s="48">
        <v>43717</v>
      </c>
      <c r="D2146" s="22" t="s">
        <v>4668</v>
      </c>
      <c r="E2146" s="44">
        <v>0.98780000000000001</v>
      </c>
      <c r="F2146" s="23" t="s">
        <v>4669</v>
      </c>
      <c r="G2146" s="24" t="s">
        <v>4670</v>
      </c>
      <c r="H2146" s="23">
        <v>1100</v>
      </c>
      <c r="I2146" s="25">
        <v>0.5</v>
      </c>
      <c r="J2146" s="46">
        <v>73780</v>
      </c>
      <c r="K2146" s="66">
        <f t="shared" si="166"/>
        <v>210800</v>
      </c>
      <c r="L2146" s="67"/>
      <c r="M2146" s="67"/>
      <c r="N2146" s="66">
        <f t="shared" si="167"/>
        <v>0.5</v>
      </c>
    </row>
    <row r="2147" spans="1:17" x14ac:dyDescent="0.3">
      <c r="A2147" s="63">
        <v>721</v>
      </c>
      <c r="C2147" s="48">
        <v>43717</v>
      </c>
      <c r="D2147" s="22" t="s">
        <v>4671</v>
      </c>
      <c r="E2147" s="44">
        <v>8.4</v>
      </c>
      <c r="F2147" s="23" t="s">
        <v>4672</v>
      </c>
      <c r="G2147" s="24" t="s">
        <v>4673</v>
      </c>
      <c r="H2147" s="23">
        <v>1110</v>
      </c>
      <c r="I2147" s="25">
        <v>0.5</v>
      </c>
      <c r="J2147" s="46">
        <v>29160</v>
      </c>
      <c r="K2147" s="66">
        <f t="shared" si="166"/>
        <v>83310</v>
      </c>
      <c r="L2147" s="67">
        <v>70000</v>
      </c>
      <c r="M2147" s="67">
        <v>280</v>
      </c>
      <c r="N2147" s="66">
        <f t="shared" si="167"/>
        <v>280.5</v>
      </c>
    </row>
    <row r="2148" spans="1:17" x14ac:dyDescent="0.3">
      <c r="A2148" s="63" t="s">
        <v>4674</v>
      </c>
      <c r="C2148" s="48">
        <v>43717</v>
      </c>
      <c r="D2148" s="22" t="s">
        <v>4675</v>
      </c>
      <c r="E2148" s="44">
        <v>8.0386000000000006</v>
      </c>
      <c r="F2148" s="23" t="s">
        <v>4683</v>
      </c>
      <c r="G2148" s="24" t="s">
        <v>4684</v>
      </c>
      <c r="H2148" s="23">
        <v>1150</v>
      </c>
      <c r="I2148" s="25">
        <v>4</v>
      </c>
      <c r="J2148" s="46">
        <v>182320</v>
      </c>
      <c r="K2148" s="66">
        <f t="shared" si="166"/>
        <v>520910</v>
      </c>
      <c r="L2148" s="67"/>
      <c r="M2148" s="67"/>
      <c r="N2148" s="66">
        <f t="shared" si="167"/>
        <v>4</v>
      </c>
    </row>
    <row r="2149" spans="1:17" x14ac:dyDescent="0.3">
      <c r="D2149" s="22" t="s">
        <v>4676</v>
      </c>
      <c r="E2149" s="44">
        <v>0.28999999999999998</v>
      </c>
      <c r="F2149" s="23" t="s">
        <v>77</v>
      </c>
      <c r="G2149" s="24" t="s">
        <v>77</v>
      </c>
      <c r="K2149" s="66">
        <f t="shared" si="166"/>
        <v>0</v>
      </c>
      <c r="L2149" s="67"/>
      <c r="M2149" s="67"/>
      <c r="N2149" s="66">
        <f t="shared" si="167"/>
        <v>0</v>
      </c>
    </row>
    <row r="2150" spans="1:17" x14ac:dyDescent="0.3">
      <c r="D2150" s="22" t="s">
        <v>4677</v>
      </c>
      <c r="E2150" s="44">
        <v>15.42</v>
      </c>
      <c r="F2150" s="23" t="s">
        <v>77</v>
      </c>
      <c r="G2150" s="24" t="s">
        <v>77</v>
      </c>
      <c r="K2150" s="66">
        <f t="shared" si="166"/>
        <v>0</v>
      </c>
      <c r="L2150" s="67"/>
      <c r="M2150" s="67"/>
      <c r="N2150" s="66">
        <f t="shared" si="167"/>
        <v>0</v>
      </c>
    </row>
    <row r="2151" spans="1:17" x14ac:dyDescent="0.3">
      <c r="D2151" s="22" t="s">
        <v>4678</v>
      </c>
      <c r="E2151" s="44">
        <v>13.61</v>
      </c>
      <c r="F2151" s="23" t="s">
        <v>77</v>
      </c>
      <c r="G2151" s="24" t="s">
        <v>77</v>
      </c>
      <c r="K2151" s="66">
        <f t="shared" si="166"/>
        <v>0</v>
      </c>
      <c r="L2151" s="67"/>
      <c r="M2151" s="67"/>
      <c r="N2151" s="66">
        <f t="shared" si="167"/>
        <v>0</v>
      </c>
    </row>
    <row r="2152" spans="1:17" x14ac:dyDescent="0.3">
      <c r="D2152" s="22" t="s">
        <v>4679</v>
      </c>
      <c r="E2152" s="44">
        <v>17.553999999999998</v>
      </c>
      <c r="F2152" s="23" t="s">
        <v>77</v>
      </c>
      <c r="G2152" s="24" t="s">
        <v>77</v>
      </c>
      <c r="K2152" s="66">
        <f t="shared" si="166"/>
        <v>0</v>
      </c>
      <c r="L2152" s="67"/>
      <c r="M2152" s="67"/>
      <c r="N2152" s="66">
        <f t="shared" si="167"/>
        <v>0</v>
      </c>
    </row>
    <row r="2153" spans="1:17" x14ac:dyDescent="0.3">
      <c r="D2153" s="22" t="s">
        <v>4680</v>
      </c>
      <c r="E2153" s="44">
        <v>42.15</v>
      </c>
      <c r="F2153" s="23" t="s">
        <v>77</v>
      </c>
      <c r="G2153" s="24" t="s">
        <v>77</v>
      </c>
      <c r="K2153" s="66">
        <f t="shared" si="166"/>
        <v>0</v>
      </c>
      <c r="L2153" s="67"/>
      <c r="M2153" s="67"/>
      <c r="N2153" s="66">
        <f t="shared" si="167"/>
        <v>0</v>
      </c>
    </row>
    <row r="2154" spans="1:17" x14ac:dyDescent="0.3">
      <c r="D2154" s="22" t="s">
        <v>4681</v>
      </c>
      <c r="E2154" s="44">
        <v>57.77</v>
      </c>
      <c r="F2154" s="23" t="s">
        <v>77</v>
      </c>
      <c r="G2154" s="24" t="s">
        <v>77</v>
      </c>
      <c r="K2154" s="66">
        <f t="shared" si="166"/>
        <v>0</v>
      </c>
      <c r="L2154" s="67"/>
      <c r="M2154" s="67"/>
      <c r="N2154" s="66">
        <f t="shared" si="167"/>
        <v>0</v>
      </c>
    </row>
    <row r="2155" spans="1:17" s="39" customFormat="1" x14ac:dyDescent="0.3">
      <c r="A2155" s="35"/>
      <c r="B2155" s="36"/>
      <c r="C2155" s="37"/>
      <c r="D2155" s="38" t="s">
        <v>4682</v>
      </c>
      <c r="E2155" s="35">
        <v>3.15</v>
      </c>
      <c r="F2155" s="39" t="s">
        <v>77</v>
      </c>
      <c r="G2155" s="40" t="s">
        <v>77</v>
      </c>
      <c r="I2155" s="41"/>
      <c r="J2155" s="41"/>
      <c r="K2155" s="41">
        <f t="shared" si="166"/>
        <v>0</v>
      </c>
      <c r="L2155" s="42"/>
      <c r="M2155" s="42"/>
      <c r="N2155" s="41">
        <f t="shared" si="167"/>
        <v>0</v>
      </c>
      <c r="O2155" s="53"/>
      <c r="P2155" s="37"/>
      <c r="Q2155" s="36"/>
    </row>
    <row r="2156" spans="1:17" x14ac:dyDescent="0.3">
      <c r="K2156" s="66"/>
      <c r="L2156" s="67"/>
      <c r="M2156" s="67"/>
      <c r="N2156" s="66">
        <f>SUM(N2138:N2155)</f>
        <v>1080.5999999999999</v>
      </c>
      <c r="O2156" s="51">
        <v>73070</v>
      </c>
      <c r="P2156" s="68">
        <v>43717</v>
      </c>
      <c r="Q2156" s="21" t="s">
        <v>4419</v>
      </c>
    </row>
    <row r="2157" spans="1:17" x14ac:dyDescent="0.3">
      <c r="K2157" s="66"/>
      <c r="L2157" s="67"/>
      <c r="M2157" s="67"/>
      <c r="N2157" s="66"/>
    </row>
    <row r="2158" spans="1:17" s="64" customFormat="1" x14ac:dyDescent="0.3">
      <c r="A2158" s="63">
        <v>717</v>
      </c>
      <c r="B2158" s="21"/>
      <c r="C2158" s="68">
        <v>43714</v>
      </c>
      <c r="D2158" s="62" t="s">
        <v>4650</v>
      </c>
      <c r="E2158" s="63">
        <v>1.6419999999999999</v>
      </c>
      <c r="F2158" s="64" t="s">
        <v>4652</v>
      </c>
      <c r="G2158" s="65" t="s">
        <v>4653</v>
      </c>
      <c r="H2158" s="64">
        <v>1130</v>
      </c>
      <c r="I2158" s="66">
        <v>1</v>
      </c>
      <c r="J2158" s="66">
        <v>2630</v>
      </c>
      <c r="K2158" s="66">
        <f>ROUND(J2158/0.35,-1)</f>
        <v>7510</v>
      </c>
      <c r="L2158" s="67">
        <v>145000</v>
      </c>
      <c r="M2158" s="67">
        <v>580</v>
      </c>
      <c r="N2158" s="66">
        <f>I2158+M2158</f>
        <v>581</v>
      </c>
      <c r="O2158" s="125"/>
      <c r="P2158" s="68"/>
      <c r="Q2158" s="21"/>
    </row>
    <row r="2159" spans="1:17" s="64" customFormat="1" x14ac:dyDescent="0.3">
      <c r="A2159" s="63"/>
      <c r="B2159" s="21"/>
      <c r="C2159" s="68"/>
      <c r="D2159" s="62" t="s">
        <v>4651</v>
      </c>
      <c r="E2159" s="63">
        <v>0.106</v>
      </c>
      <c r="F2159" s="64" t="s">
        <v>77</v>
      </c>
      <c r="G2159" s="65"/>
      <c r="I2159" s="66"/>
      <c r="J2159" s="66"/>
      <c r="K2159" s="66">
        <f>ROUND(J2159/0.35,-1)</f>
        <v>0</v>
      </c>
      <c r="L2159" s="67"/>
      <c r="M2159" s="67"/>
      <c r="N2159" s="66">
        <f>I2159+M2159</f>
        <v>0</v>
      </c>
      <c r="O2159" s="125"/>
      <c r="P2159" s="68"/>
      <c r="Q2159" s="21"/>
    </row>
    <row r="2160" spans="1:17" x14ac:dyDescent="0.3">
      <c r="A2160" s="63">
        <v>725</v>
      </c>
      <c r="C2160" s="48">
        <v>43717</v>
      </c>
      <c r="D2160" s="22" t="s">
        <v>4685</v>
      </c>
      <c r="E2160" s="44">
        <v>2.7610000000000001</v>
      </c>
      <c r="F2160" s="23" t="s">
        <v>4686</v>
      </c>
      <c r="G2160" s="24" t="s">
        <v>4687</v>
      </c>
      <c r="H2160" s="23">
        <v>1120</v>
      </c>
      <c r="I2160" s="25">
        <v>0.5</v>
      </c>
      <c r="J2160" s="46">
        <v>32490</v>
      </c>
      <c r="K2160" s="66">
        <f t="shared" si="166"/>
        <v>92830</v>
      </c>
      <c r="L2160" s="67">
        <v>150000</v>
      </c>
      <c r="M2160" s="67">
        <v>600</v>
      </c>
      <c r="N2160" s="66">
        <f t="shared" si="167"/>
        <v>600.5</v>
      </c>
    </row>
    <row r="2161" spans="1:17" x14ac:dyDescent="0.3">
      <c r="D2161" s="62"/>
      <c r="E2161" s="63"/>
      <c r="F2161" s="64"/>
      <c r="K2161" s="66">
        <f t="shared" si="166"/>
        <v>0</v>
      </c>
      <c r="L2161" s="67"/>
      <c r="M2161" s="67"/>
      <c r="N2161" s="66">
        <f t="shared" si="167"/>
        <v>0</v>
      </c>
    </row>
    <row r="2162" spans="1:17" x14ac:dyDescent="0.3">
      <c r="A2162" s="63">
        <v>722</v>
      </c>
      <c r="C2162" s="48">
        <v>43717</v>
      </c>
      <c r="D2162" s="22" t="s">
        <v>4688</v>
      </c>
      <c r="E2162" s="44">
        <v>14.461600000000001</v>
      </c>
      <c r="F2162" s="23" t="s">
        <v>4689</v>
      </c>
      <c r="G2162" s="24" t="s">
        <v>4690</v>
      </c>
      <c r="H2162" s="23">
        <v>3010</v>
      </c>
      <c r="I2162" s="25">
        <v>0.5</v>
      </c>
      <c r="J2162" s="46">
        <v>26550</v>
      </c>
      <c r="K2162" s="66">
        <f t="shared" si="166"/>
        <v>75860</v>
      </c>
      <c r="L2162" s="67">
        <v>115680</v>
      </c>
      <c r="M2162" s="67">
        <v>462.8</v>
      </c>
      <c r="N2162" s="66">
        <f t="shared" si="167"/>
        <v>463.3</v>
      </c>
    </row>
    <row r="2163" spans="1:17" x14ac:dyDescent="0.3">
      <c r="A2163" s="63">
        <v>723</v>
      </c>
      <c r="C2163" s="48">
        <v>43717</v>
      </c>
      <c r="D2163" s="22" t="s">
        <v>4596</v>
      </c>
      <c r="E2163" s="44" t="s">
        <v>4691</v>
      </c>
      <c r="F2163" s="23" t="s">
        <v>4692</v>
      </c>
      <c r="G2163" s="24" t="s">
        <v>4693</v>
      </c>
      <c r="H2163" s="23">
        <v>3010</v>
      </c>
      <c r="I2163" s="25">
        <v>0.5</v>
      </c>
      <c r="J2163" s="46">
        <v>18540</v>
      </c>
      <c r="K2163" s="66">
        <f t="shared" si="166"/>
        <v>52970</v>
      </c>
      <c r="L2163" s="67">
        <v>31000</v>
      </c>
      <c r="M2163" s="67">
        <v>124</v>
      </c>
      <c r="N2163" s="66">
        <f t="shared" si="167"/>
        <v>124.5</v>
      </c>
    </row>
    <row r="2164" spans="1:17" x14ac:dyDescent="0.3">
      <c r="A2164" s="63">
        <v>724</v>
      </c>
      <c r="C2164" s="48">
        <v>43717</v>
      </c>
      <c r="D2164" s="22" t="s">
        <v>4694</v>
      </c>
      <c r="E2164" s="44">
        <v>1.8640000000000001</v>
      </c>
      <c r="F2164" s="23" t="s">
        <v>4695</v>
      </c>
      <c r="G2164" s="24" t="s">
        <v>4696</v>
      </c>
      <c r="H2164" s="23">
        <v>1200</v>
      </c>
      <c r="I2164" s="25">
        <v>0.5</v>
      </c>
      <c r="J2164" s="46">
        <v>11880</v>
      </c>
      <c r="K2164" s="66">
        <f t="shared" si="166"/>
        <v>33940</v>
      </c>
      <c r="L2164" s="67">
        <v>9000</v>
      </c>
      <c r="M2164" s="67">
        <v>36</v>
      </c>
      <c r="N2164" s="66">
        <f t="shared" si="167"/>
        <v>36.5</v>
      </c>
    </row>
    <row r="2165" spans="1:17" x14ac:dyDescent="0.3">
      <c r="A2165" s="63" t="s">
        <v>4697</v>
      </c>
      <c r="C2165" s="48">
        <v>43717</v>
      </c>
      <c r="D2165" s="22" t="s">
        <v>4698</v>
      </c>
      <c r="E2165" s="44">
        <v>5.4050000000000002</v>
      </c>
      <c r="F2165" s="23" t="s">
        <v>4700</v>
      </c>
      <c r="G2165" s="24" t="s">
        <v>4708</v>
      </c>
      <c r="H2165" s="23">
        <v>1030</v>
      </c>
      <c r="I2165" s="25">
        <v>1</v>
      </c>
      <c r="J2165" s="46">
        <v>185170</v>
      </c>
      <c r="K2165" s="66">
        <f t="shared" si="166"/>
        <v>529060</v>
      </c>
      <c r="L2165" s="67"/>
      <c r="M2165" s="67"/>
      <c r="N2165" s="66">
        <f t="shared" si="167"/>
        <v>1</v>
      </c>
    </row>
    <row r="2166" spans="1:17" x14ac:dyDescent="0.3">
      <c r="D2166" s="22" t="s">
        <v>4699</v>
      </c>
      <c r="E2166" s="44">
        <v>91.695999999999998</v>
      </c>
      <c r="F2166" s="23" t="s">
        <v>77</v>
      </c>
      <c r="G2166" s="24" t="s">
        <v>77</v>
      </c>
      <c r="K2166" s="66">
        <f t="shared" si="166"/>
        <v>0</v>
      </c>
      <c r="L2166" s="67"/>
      <c r="M2166" s="67"/>
      <c r="N2166" s="66">
        <f t="shared" si="167"/>
        <v>0</v>
      </c>
    </row>
    <row r="2167" spans="1:17" x14ac:dyDescent="0.3">
      <c r="A2167" s="63" t="s">
        <v>4702</v>
      </c>
      <c r="C2167" s="48">
        <v>43717</v>
      </c>
      <c r="D2167" s="22" t="s">
        <v>4703</v>
      </c>
      <c r="E2167" s="44" t="s">
        <v>4705</v>
      </c>
      <c r="F2167" s="23" t="s">
        <v>4707</v>
      </c>
      <c r="G2167" s="24" t="s">
        <v>4701</v>
      </c>
      <c r="H2167" s="23">
        <v>2050</v>
      </c>
      <c r="I2167" s="25">
        <v>1</v>
      </c>
      <c r="J2167" s="46">
        <v>22240</v>
      </c>
      <c r="K2167" s="66">
        <f t="shared" si="166"/>
        <v>63540</v>
      </c>
      <c r="L2167" s="67"/>
      <c r="M2167" s="67"/>
      <c r="N2167" s="66">
        <f t="shared" si="167"/>
        <v>1</v>
      </c>
    </row>
    <row r="2168" spans="1:17" x14ac:dyDescent="0.3">
      <c r="D2168" s="22" t="s">
        <v>4704</v>
      </c>
      <c r="E2168" s="44" t="s">
        <v>4706</v>
      </c>
      <c r="F2168" s="23" t="s">
        <v>77</v>
      </c>
      <c r="G2168" s="24" t="s">
        <v>77</v>
      </c>
      <c r="K2168" s="66">
        <f t="shared" si="166"/>
        <v>0</v>
      </c>
      <c r="L2168" s="67"/>
      <c r="M2168" s="67"/>
      <c r="N2168" s="66">
        <f t="shared" si="167"/>
        <v>0</v>
      </c>
    </row>
    <row r="2169" spans="1:17" x14ac:dyDescent="0.3">
      <c r="A2169" s="63">
        <v>726</v>
      </c>
      <c r="C2169" s="48">
        <v>43718</v>
      </c>
      <c r="D2169" s="22" t="s">
        <v>2557</v>
      </c>
      <c r="E2169" s="44" t="s">
        <v>4709</v>
      </c>
      <c r="F2169" s="23" t="s">
        <v>4246</v>
      </c>
      <c r="G2169" s="24" t="s">
        <v>4710</v>
      </c>
      <c r="H2169" s="23">
        <v>3010</v>
      </c>
      <c r="I2169" s="25">
        <v>0.5</v>
      </c>
      <c r="J2169" s="46">
        <v>29780</v>
      </c>
      <c r="K2169" s="66">
        <f t="shared" si="166"/>
        <v>85090</v>
      </c>
      <c r="L2169" s="67">
        <v>72000</v>
      </c>
      <c r="M2169" s="67">
        <v>288</v>
      </c>
      <c r="N2169" s="66">
        <f t="shared" si="167"/>
        <v>288.5</v>
      </c>
    </row>
    <row r="2170" spans="1:17" x14ac:dyDescent="0.3">
      <c r="A2170" s="63">
        <v>727</v>
      </c>
      <c r="B2170" s="21" t="s">
        <v>403</v>
      </c>
      <c r="C2170" s="48">
        <v>43718</v>
      </c>
      <c r="D2170" s="22" t="s">
        <v>4711</v>
      </c>
      <c r="E2170" s="44" t="s">
        <v>4712</v>
      </c>
      <c r="F2170" s="23" t="s">
        <v>4713</v>
      </c>
      <c r="G2170" s="24" t="s">
        <v>4714</v>
      </c>
      <c r="H2170" s="23">
        <v>2040</v>
      </c>
      <c r="I2170" s="25">
        <v>0.5</v>
      </c>
      <c r="J2170" s="46">
        <v>10340</v>
      </c>
      <c r="K2170" s="66">
        <f t="shared" si="166"/>
        <v>29540</v>
      </c>
      <c r="L2170" s="67">
        <v>26000</v>
      </c>
      <c r="M2170" s="67">
        <v>104</v>
      </c>
      <c r="N2170" s="66">
        <f t="shared" si="167"/>
        <v>104.5</v>
      </c>
    </row>
    <row r="2171" spans="1:17" x14ac:dyDescent="0.3">
      <c r="A2171" s="63" t="s">
        <v>4715</v>
      </c>
      <c r="C2171" s="48">
        <v>43718</v>
      </c>
      <c r="D2171" s="22" t="s">
        <v>4716</v>
      </c>
      <c r="E2171" s="44">
        <v>1.5</v>
      </c>
      <c r="F2171" s="23" t="s">
        <v>4717</v>
      </c>
      <c r="G2171" s="24" t="s">
        <v>4718</v>
      </c>
      <c r="H2171" s="23">
        <v>1170</v>
      </c>
      <c r="I2171" s="25">
        <v>0.5</v>
      </c>
      <c r="J2171" s="46">
        <v>1650</v>
      </c>
      <c r="K2171" s="66">
        <f t="shared" si="166"/>
        <v>4710</v>
      </c>
      <c r="L2171" s="67"/>
      <c r="M2171" s="67"/>
      <c r="N2171" s="66">
        <f t="shared" si="167"/>
        <v>0.5</v>
      </c>
    </row>
    <row r="2172" spans="1:17" x14ac:dyDescent="0.3">
      <c r="A2172" s="63" t="s">
        <v>4719</v>
      </c>
      <c r="C2172" s="48">
        <v>43718</v>
      </c>
      <c r="D2172" s="22" t="s">
        <v>4720</v>
      </c>
      <c r="E2172" s="44">
        <v>1.0349999999999999</v>
      </c>
      <c r="F2172" s="23" t="s">
        <v>4721</v>
      </c>
      <c r="G2172" s="24" t="s">
        <v>4722</v>
      </c>
      <c r="H2172" s="23">
        <v>1100</v>
      </c>
      <c r="I2172" s="25">
        <v>0.5</v>
      </c>
      <c r="J2172" s="46">
        <v>3550</v>
      </c>
      <c r="K2172" s="66">
        <f t="shared" si="166"/>
        <v>10140</v>
      </c>
      <c r="L2172" s="67"/>
      <c r="M2172" s="67"/>
      <c r="N2172" s="66">
        <f t="shared" si="167"/>
        <v>0.5</v>
      </c>
    </row>
    <row r="2173" spans="1:17" s="39" customFormat="1" x14ac:dyDescent="0.3">
      <c r="A2173" s="35">
        <v>728</v>
      </c>
      <c r="B2173" s="36"/>
      <c r="C2173" s="37">
        <v>43718</v>
      </c>
      <c r="D2173" s="38" t="s">
        <v>4720</v>
      </c>
      <c r="E2173" s="35">
        <v>1.0349999999999999</v>
      </c>
      <c r="F2173" s="40" t="s">
        <v>4722</v>
      </c>
      <c r="G2173" s="40" t="s">
        <v>4587</v>
      </c>
      <c r="H2173" s="39">
        <v>1100</v>
      </c>
      <c r="I2173" s="41">
        <v>0.5</v>
      </c>
      <c r="J2173" s="41">
        <v>3550</v>
      </c>
      <c r="K2173" s="41">
        <f t="shared" si="166"/>
        <v>10140</v>
      </c>
      <c r="L2173" s="42">
        <v>7000</v>
      </c>
      <c r="M2173" s="42">
        <v>28</v>
      </c>
      <c r="N2173" s="41">
        <f t="shared" si="167"/>
        <v>28.5</v>
      </c>
      <c r="O2173" s="53"/>
      <c r="P2173" s="37"/>
      <c r="Q2173" s="36"/>
    </row>
    <row r="2174" spans="1:17" x14ac:dyDescent="0.3">
      <c r="K2174" s="66"/>
      <c r="L2174" s="67"/>
      <c r="M2174" s="67"/>
      <c r="N2174" s="66">
        <f>SUM(N2158:N2173)</f>
        <v>2230.3000000000002</v>
      </c>
      <c r="O2174" s="51">
        <v>73093</v>
      </c>
      <c r="P2174" s="68">
        <v>43718</v>
      </c>
      <c r="Q2174" s="21" t="s">
        <v>4419</v>
      </c>
    </row>
    <row r="2175" spans="1:17" x14ac:dyDescent="0.3">
      <c r="K2175" s="66"/>
      <c r="L2175" s="67"/>
      <c r="M2175" s="67"/>
      <c r="N2175" s="66"/>
    </row>
    <row r="2176" spans="1:17" x14ac:dyDescent="0.3">
      <c r="A2176" s="63">
        <v>729</v>
      </c>
      <c r="C2176" s="48">
        <v>43718</v>
      </c>
      <c r="D2176" s="22" t="s">
        <v>4723</v>
      </c>
      <c r="E2176" s="44">
        <v>5.35</v>
      </c>
      <c r="F2176" s="23" t="s">
        <v>4724</v>
      </c>
      <c r="G2176" s="24" t="s">
        <v>4725</v>
      </c>
      <c r="H2176" s="23">
        <v>1070</v>
      </c>
      <c r="I2176" s="25">
        <v>0.5</v>
      </c>
      <c r="J2176" s="46">
        <v>30230</v>
      </c>
      <c r="K2176" s="66">
        <f t="shared" ref="K2176" si="170">ROUND(J2176/0.35,-1)</f>
        <v>86370</v>
      </c>
      <c r="L2176" s="67">
        <v>25000</v>
      </c>
      <c r="M2176" s="67">
        <v>100</v>
      </c>
      <c r="N2176" s="66">
        <f t="shared" ref="N2176" si="171">I2176+M2176</f>
        <v>100.5</v>
      </c>
    </row>
    <row r="2177" spans="1:17" x14ac:dyDescent="0.3">
      <c r="A2177" s="63">
        <v>730</v>
      </c>
      <c r="C2177" s="48">
        <v>43718</v>
      </c>
      <c r="D2177" s="22" t="s">
        <v>4723</v>
      </c>
      <c r="E2177" s="44">
        <v>5.35</v>
      </c>
      <c r="F2177" s="23" t="s">
        <v>4726</v>
      </c>
      <c r="G2177" s="24" t="s">
        <v>4725</v>
      </c>
      <c r="H2177" s="23">
        <v>1070</v>
      </c>
      <c r="I2177" s="25">
        <v>0.5</v>
      </c>
      <c r="J2177" s="46">
        <v>30230</v>
      </c>
      <c r="K2177" s="66">
        <f t="shared" ref="K2177:K2234" si="172">ROUND(J2177/0.35,-1)</f>
        <v>86370</v>
      </c>
      <c r="L2177" s="67">
        <v>25000</v>
      </c>
      <c r="M2177" s="67">
        <v>100</v>
      </c>
      <c r="N2177" s="66">
        <f t="shared" ref="N2177:N2234" si="173">I2177+M2177</f>
        <v>100.5</v>
      </c>
    </row>
    <row r="2178" spans="1:17" x14ac:dyDescent="0.3">
      <c r="A2178" s="63">
        <v>731</v>
      </c>
      <c r="C2178" s="48">
        <v>43718</v>
      </c>
      <c r="D2178" s="22" t="s">
        <v>4727</v>
      </c>
      <c r="E2178" s="44" t="s">
        <v>4728</v>
      </c>
      <c r="F2178" s="23" t="s">
        <v>4729</v>
      </c>
      <c r="G2178" s="24" t="s">
        <v>4730</v>
      </c>
      <c r="H2178" s="23">
        <v>2050</v>
      </c>
      <c r="I2178" s="25">
        <v>0.5</v>
      </c>
      <c r="J2178" s="46">
        <v>11680</v>
      </c>
      <c r="K2178" s="66">
        <f t="shared" si="172"/>
        <v>33370</v>
      </c>
      <c r="L2178" s="67">
        <v>43000</v>
      </c>
      <c r="M2178" s="67">
        <v>172</v>
      </c>
      <c r="N2178" s="66">
        <f t="shared" si="173"/>
        <v>172.5</v>
      </c>
    </row>
    <row r="2179" spans="1:17" x14ac:dyDescent="0.3">
      <c r="A2179" s="63">
        <v>732</v>
      </c>
      <c r="C2179" s="48">
        <v>43718</v>
      </c>
      <c r="D2179" s="22" t="s">
        <v>4731</v>
      </c>
      <c r="E2179" s="44">
        <v>4.6109999999999998</v>
      </c>
      <c r="F2179" s="23" t="s">
        <v>4732</v>
      </c>
      <c r="G2179" s="24" t="s">
        <v>4733</v>
      </c>
      <c r="H2179" s="23">
        <v>1210</v>
      </c>
      <c r="I2179" s="25">
        <v>0.5</v>
      </c>
      <c r="J2179" s="46">
        <v>56590</v>
      </c>
      <c r="K2179" s="66">
        <f t="shared" si="172"/>
        <v>161690</v>
      </c>
      <c r="L2179" s="67">
        <v>217000</v>
      </c>
      <c r="M2179" s="67">
        <v>868</v>
      </c>
      <c r="N2179" s="66">
        <f t="shared" si="173"/>
        <v>868.5</v>
      </c>
    </row>
    <row r="2180" spans="1:17" s="105" customFormat="1" x14ac:dyDescent="0.3">
      <c r="A2180" s="101"/>
      <c r="B2180" s="102"/>
      <c r="C2180" s="103"/>
      <c r="D2180" s="104"/>
      <c r="E2180" s="101"/>
      <c r="G2180" s="106"/>
      <c r="I2180" s="107"/>
      <c r="J2180" s="107"/>
      <c r="K2180" s="107"/>
      <c r="L2180" s="108"/>
      <c r="M2180" s="108"/>
      <c r="N2180" s="107">
        <f>SUM(N2176:N2179)</f>
        <v>1242</v>
      </c>
      <c r="O2180" s="109">
        <v>73102</v>
      </c>
      <c r="P2180" s="103">
        <v>43719</v>
      </c>
      <c r="Q2180" s="102" t="s">
        <v>4216</v>
      </c>
    </row>
    <row r="2181" spans="1:17" s="64" customFormat="1" x14ac:dyDescent="0.3">
      <c r="A2181" s="63"/>
      <c r="B2181" s="21"/>
      <c r="C2181" s="68"/>
      <c r="D2181" s="62"/>
      <c r="E2181" s="63"/>
      <c r="G2181" s="65"/>
      <c r="I2181" s="66"/>
      <c r="J2181" s="66"/>
      <c r="K2181" s="66"/>
      <c r="L2181" s="67"/>
      <c r="M2181" s="67"/>
      <c r="N2181" s="66"/>
      <c r="O2181" s="126"/>
      <c r="P2181" s="68"/>
      <c r="Q2181" s="21"/>
    </row>
    <row r="2182" spans="1:17" s="64" customFormat="1" x14ac:dyDescent="0.3">
      <c r="A2182" s="63" t="s">
        <v>4734</v>
      </c>
      <c r="B2182" s="21"/>
      <c r="C2182" s="68">
        <v>43719</v>
      </c>
      <c r="D2182" s="62" t="s">
        <v>4735</v>
      </c>
      <c r="E2182" s="63" t="s">
        <v>4736</v>
      </c>
      <c r="F2182" s="64" t="s">
        <v>4737</v>
      </c>
      <c r="G2182" s="65" t="s">
        <v>2607</v>
      </c>
      <c r="H2182" s="64" t="s">
        <v>4738</v>
      </c>
      <c r="I2182" s="66">
        <v>1.5</v>
      </c>
      <c r="J2182" s="66">
        <v>40390</v>
      </c>
      <c r="K2182" s="66">
        <f t="shared" si="172"/>
        <v>115400</v>
      </c>
      <c r="L2182" s="67"/>
      <c r="M2182" s="67"/>
      <c r="N2182" s="66">
        <f t="shared" si="173"/>
        <v>1.5</v>
      </c>
      <c r="O2182" s="127"/>
      <c r="P2182" s="68"/>
      <c r="Q2182" s="21"/>
    </row>
    <row r="2183" spans="1:17" s="64" customFormat="1" x14ac:dyDescent="0.3">
      <c r="A2183" s="63"/>
      <c r="B2183" s="21"/>
      <c r="C2183" s="68"/>
      <c r="D2183" s="62" t="s">
        <v>3170</v>
      </c>
      <c r="E2183" s="68" t="s">
        <v>4509</v>
      </c>
      <c r="F2183" s="64" t="s">
        <v>77</v>
      </c>
      <c r="G2183" s="65" t="s">
        <v>77</v>
      </c>
      <c r="I2183" s="66"/>
      <c r="J2183" s="66"/>
      <c r="K2183" s="66">
        <f t="shared" si="172"/>
        <v>0</v>
      </c>
      <c r="L2183" s="67"/>
      <c r="M2183" s="67"/>
      <c r="N2183" s="66">
        <f t="shared" si="173"/>
        <v>0</v>
      </c>
      <c r="O2183" s="127"/>
      <c r="P2183" s="68"/>
      <c r="Q2183" s="21"/>
    </row>
    <row r="2184" spans="1:17" s="64" customFormat="1" x14ac:dyDescent="0.3">
      <c r="A2184" s="63"/>
      <c r="B2184" s="21"/>
      <c r="C2184" s="68"/>
      <c r="D2184" s="62" t="s">
        <v>3181</v>
      </c>
      <c r="E2184" s="63" t="s">
        <v>4510</v>
      </c>
      <c r="F2184" s="64" t="s">
        <v>77</v>
      </c>
      <c r="G2184" s="65" t="s">
        <v>77</v>
      </c>
      <c r="I2184" s="66"/>
      <c r="J2184" s="66"/>
      <c r="K2184" s="66">
        <f t="shared" si="172"/>
        <v>0</v>
      </c>
      <c r="L2184" s="67"/>
      <c r="M2184" s="67"/>
      <c r="N2184" s="66"/>
      <c r="O2184" s="127"/>
      <c r="P2184" s="68"/>
      <c r="Q2184" s="21"/>
    </row>
    <row r="2185" spans="1:17" s="64" customFormat="1" x14ac:dyDescent="0.3">
      <c r="A2185" s="63" t="s">
        <v>4739</v>
      </c>
      <c r="B2185" s="21"/>
      <c r="C2185" s="68">
        <v>43719</v>
      </c>
      <c r="D2185" s="62" t="s">
        <v>4740</v>
      </c>
      <c r="E2185" s="63">
        <v>4.4189999999999996</v>
      </c>
      <c r="F2185" s="64" t="s">
        <v>4741</v>
      </c>
      <c r="G2185" s="64" t="s">
        <v>4742</v>
      </c>
      <c r="H2185" s="64">
        <v>1040</v>
      </c>
      <c r="I2185" s="66">
        <v>0.5</v>
      </c>
      <c r="J2185" s="66">
        <v>50210</v>
      </c>
      <c r="K2185" s="66">
        <f t="shared" si="172"/>
        <v>143460</v>
      </c>
      <c r="L2185" s="67"/>
      <c r="M2185" s="67"/>
      <c r="N2185" s="66">
        <f t="shared" si="173"/>
        <v>0.5</v>
      </c>
      <c r="O2185" s="127"/>
      <c r="P2185" s="68"/>
      <c r="Q2185" s="21"/>
    </row>
    <row r="2186" spans="1:17" s="39" customFormat="1" x14ac:dyDescent="0.3">
      <c r="A2186" s="35">
        <v>733</v>
      </c>
      <c r="B2186" s="36"/>
      <c r="C2186" s="37">
        <v>43720</v>
      </c>
      <c r="D2186" s="38" t="s">
        <v>4743</v>
      </c>
      <c r="E2186" s="35">
        <v>4.9366000000000003</v>
      </c>
      <c r="F2186" s="39" t="s">
        <v>4744</v>
      </c>
      <c r="G2186" s="40" t="s">
        <v>4745</v>
      </c>
      <c r="H2186" s="39">
        <v>1100</v>
      </c>
      <c r="I2186" s="41">
        <v>0.5</v>
      </c>
      <c r="J2186" s="41">
        <v>53730</v>
      </c>
      <c r="K2186" s="41">
        <f t="shared" si="172"/>
        <v>153510</v>
      </c>
      <c r="L2186" s="42">
        <v>180000</v>
      </c>
      <c r="M2186" s="42">
        <v>720</v>
      </c>
      <c r="N2186" s="41">
        <f t="shared" si="173"/>
        <v>720.5</v>
      </c>
      <c r="O2186" s="53"/>
      <c r="P2186" s="37"/>
      <c r="Q2186" s="36"/>
    </row>
    <row r="2187" spans="1:17" x14ac:dyDescent="0.3">
      <c r="K2187" s="66"/>
      <c r="L2187" s="67"/>
      <c r="M2187" s="67"/>
      <c r="N2187" s="66">
        <f>SUM(N2182:N2186)</f>
        <v>722.5</v>
      </c>
      <c r="O2187" s="51">
        <v>73114</v>
      </c>
      <c r="P2187" s="68">
        <v>43720</v>
      </c>
      <c r="Q2187" s="21" t="s">
        <v>4268</v>
      </c>
    </row>
    <row r="2188" spans="1:17" x14ac:dyDescent="0.3">
      <c r="K2188" s="66"/>
      <c r="L2188" s="67"/>
      <c r="M2188" s="67"/>
      <c r="N2188" s="66"/>
    </row>
    <row r="2189" spans="1:17" s="64" customFormat="1" x14ac:dyDescent="0.3">
      <c r="A2189" s="63" t="s">
        <v>4747</v>
      </c>
      <c r="B2189" s="21"/>
      <c r="C2189" s="68">
        <v>43720</v>
      </c>
      <c r="D2189" s="62" t="s">
        <v>4752</v>
      </c>
      <c r="E2189" s="63">
        <v>0.23699999999999999</v>
      </c>
      <c r="F2189" s="64" t="s">
        <v>4753</v>
      </c>
      <c r="G2189" s="65" t="s">
        <v>4754</v>
      </c>
      <c r="H2189" s="64">
        <v>1080</v>
      </c>
      <c r="I2189" s="66">
        <v>0.5</v>
      </c>
      <c r="J2189" s="66">
        <v>2000</v>
      </c>
      <c r="K2189" s="66">
        <f t="shared" ref="K2189" si="174">ROUND(J2189/0.35,-1)</f>
        <v>5710</v>
      </c>
      <c r="L2189" s="67"/>
      <c r="M2189" s="67"/>
      <c r="N2189" s="66">
        <f t="shared" ref="N2189" si="175">I2189+M2189</f>
        <v>0.5</v>
      </c>
      <c r="O2189" s="128"/>
      <c r="P2189" s="68"/>
      <c r="Q2189" s="21"/>
    </row>
    <row r="2190" spans="1:17" s="64" customFormat="1" x14ac:dyDescent="0.3">
      <c r="A2190" s="63" t="s">
        <v>4748</v>
      </c>
      <c r="B2190" s="21"/>
      <c r="C2190" s="68">
        <v>43720</v>
      </c>
      <c r="D2190" s="62" t="s">
        <v>4749</v>
      </c>
      <c r="E2190" s="63">
        <v>98.17</v>
      </c>
      <c r="F2190" s="64" t="s">
        <v>4751</v>
      </c>
      <c r="G2190" s="64" t="s">
        <v>4750</v>
      </c>
      <c r="H2190" s="64">
        <v>1140</v>
      </c>
      <c r="I2190" s="66">
        <v>0.5</v>
      </c>
      <c r="J2190" s="66">
        <v>135060</v>
      </c>
      <c r="K2190" s="66">
        <f t="shared" si="172"/>
        <v>385890</v>
      </c>
      <c r="L2190" s="67"/>
      <c r="M2190" s="67"/>
      <c r="N2190" s="66">
        <f t="shared" si="173"/>
        <v>0.5</v>
      </c>
      <c r="O2190" s="128"/>
      <c r="P2190" s="68"/>
      <c r="Q2190" s="21"/>
    </row>
    <row r="2191" spans="1:17" s="64" customFormat="1" x14ac:dyDescent="0.3">
      <c r="A2191" s="63">
        <v>734</v>
      </c>
      <c r="B2191" s="21"/>
      <c r="C2191" s="68">
        <v>43720</v>
      </c>
      <c r="D2191" s="62" t="s">
        <v>4755</v>
      </c>
      <c r="E2191" s="63">
        <v>11.478999999999999</v>
      </c>
      <c r="F2191" s="64" t="s">
        <v>4757</v>
      </c>
      <c r="G2191" s="65" t="s">
        <v>4758</v>
      </c>
      <c r="H2191" s="64">
        <v>1220</v>
      </c>
      <c r="I2191" s="66">
        <v>1</v>
      </c>
      <c r="J2191" s="66">
        <v>51250</v>
      </c>
      <c r="K2191" s="66">
        <f t="shared" si="172"/>
        <v>146430</v>
      </c>
      <c r="L2191" s="67">
        <v>260000</v>
      </c>
      <c r="M2191" s="67">
        <v>1040</v>
      </c>
      <c r="N2191" s="66">
        <f t="shared" si="173"/>
        <v>1041</v>
      </c>
      <c r="O2191" s="128"/>
      <c r="P2191" s="68"/>
      <c r="Q2191" s="21"/>
    </row>
    <row r="2192" spans="1:17" s="64" customFormat="1" x14ac:dyDescent="0.3">
      <c r="A2192" s="63"/>
      <c r="B2192" s="21"/>
      <c r="C2192" s="68"/>
      <c r="D2192" s="62" t="s">
        <v>4756</v>
      </c>
      <c r="E2192" s="63">
        <v>17.97</v>
      </c>
      <c r="F2192" s="64" t="s">
        <v>2899</v>
      </c>
      <c r="G2192" s="65" t="s">
        <v>2899</v>
      </c>
      <c r="I2192" s="66"/>
      <c r="J2192" s="66"/>
      <c r="K2192" s="66">
        <f t="shared" si="172"/>
        <v>0</v>
      </c>
      <c r="L2192" s="67"/>
      <c r="M2192" s="67"/>
      <c r="N2192" s="66">
        <f t="shared" si="173"/>
        <v>0</v>
      </c>
      <c r="O2192" s="128"/>
      <c r="P2192" s="68"/>
      <c r="Q2192" s="21"/>
    </row>
    <row r="2193" spans="1:17" s="64" customFormat="1" x14ac:dyDescent="0.3">
      <c r="A2193" s="63" t="s">
        <v>4759</v>
      </c>
      <c r="B2193" s="21"/>
      <c r="C2193" s="68">
        <v>43720</v>
      </c>
      <c r="D2193" s="62" t="s">
        <v>3436</v>
      </c>
      <c r="E2193" s="63">
        <v>5.0449999999999999</v>
      </c>
      <c r="F2193" s="64" t="s">
        <v>4760</v>
      </c>
      <c r="G2193" s="65" t="s">
        <v>4761</v>
      </c>
      <c r="H2193" s="64">
        <v>1050</v>
      </c>
      <c r="I2193" s="66">
        <v>0.5</v>
      </c>
      <c r="J2193" s="66">
        <v>9320</v>
      </c>
      <c r="K2193" s="66">
        <f t="shared" si="172"/>
        <v>26630</v>
      </c>
      <c r="L2193" s="67"/>
      <c r="M2193" s="67"/>
      <c r="N2193" s="66">
        <f t="shared" si="173"/>
        <v>0.5</v>
      </c>
      <c r="O2193" s="128"/>
      <c r="P2193" s="68"/>
      <c r="Q2193" s="21"/>
    </row>
    <row r="2194" spans="1:17" s="64" customFormat="1" x14ac:dyDescent="0.3">
      <c r="A2194" s="63">
        <v>735</v>
      </c>
      <c r="B2194" s="21"/>
      <c r="C2194" s="68">
        <v>43720</v>
      </c>
      <c r="D2194" s="62" t="s">
        <v>4762</v>
      </c>
      <c r="E2194" s="63">
        <v>0.22700000000000001</v>
      </c>
      <c r="F2194" s="64" t="s">
        <v>4763</v>
      </c>
      <c r="G2194" s="65" t="s">
        <v>4760</v>
      </c>
      <c r="H2194" s="64">
        <v>1050</v>
      </c>
      <c r="I2194" s="66">
        <v>0.5</v>
      </c>
      <c r="J2194" s="66">
        <v>420</v>
      </c>
      <c r="K2194" s="66">
        <f t="shared" si="172"/>
        <v>1200</v>
      </c>
      <c r="L2194" s="67">
        <v>4710.25</v>
      </c>
      <c r="M2194" s="67">
        <v>19.2</v>
      </c>
      <c r="N2194" s="66">
        <f t="shared" si="173"/>
        <v>19.7</v>
      </c>
      <c r="O2194" s="128"/>
      <c r="P2194" s="68"/>
      <c r="Q2194" s="21"/>
    </row>
    <row r="2195" spans="1:17" s="64" customFormat="1" x14ac:dyDescent="0.3">
      <c r="A2195" s="63">
        <v>736</v>
      </c>
      <c r="B2195" s="21"/>
      <c r="C2195" s="68">
        <v>43720</v>
      </c>
      <c r="D2195" s="62" t="s">
        <v>4764</v>
      </c>
      <c r="E2195" s="63">
        <v>0.58499999999999996</v>
      </c>
      <c r="F2195" s="64" t="s">
        <v>4765</v>
      </c>
      <c r="G2195" s="65" t="s">
        <v>4760</v>
      </c>
      <c r="H2195" s="64">
        <v>1050</v>
      </c>
      <c r="I2195" s="66">
        <v>0.5</v>
      </c>
      <c r="J2195" s="66">
        <v>1080</v>
      </c>
      <c r="K2195" s="66">
        <f t="shared" si="172"/>
        <v>3090</v>
      </c>
      <c r="L2195" s="67">
        <v>2500</v>
      </c>
      <c r="M2195" s="67">
        <v>10</v>
      </c>
      <c r="N2195" s="66">
        <f t="shared" si="173"/>
        <v>10.5</v>
      </c>
      <c r="O2195" s="128"/>
      <c r="P2195" s="68"/>
      <c r="Q2195" s="21"/>
    </row>
    <row r="2196" spans="1:17" s="64" customFormat="1" x14ac:dyDescent="0.3">
      <c r="A2196" s="63">
        <v>737</v>
      </c>
      <c r="B2196" s="21"/>
      <c r="C2196" s="68">
        <v>43720</v>
      </c>
      <c r="D2196" s="62" t="s">
        <v>4766</v>
      </c>
      <c r="E2196" s="63">
        <v>14.637</v>
      </c>
      <c r="F2196" s="64" t="s">
        <v>4767</v>
      </c>
      <c r="G2196" s="65" t="s">
        <v>4768</v>
      </c>
      <c r="H2196" s="64">
        <v>1040</v>
      </c>
      <c r="I2196" s="66">
        <v>0.5</v>
      </c>
      <c r="J2196" s="66">
        <v>36360</v>
      </c>
      <c r="K2196" s="66">
        <f t="shared" si="172"/>
        <v>103890</v>
      </c>
      <c r="L2196" s="67">
        <v>20000</v>
      </c>
      <c r="M2196" s="67">
        <v>80.5</v>
      </c>
      <c r="N2196" s="66">
        <f t="shared" si="173"/>
        <v>81</v>
      </c>
      <c r="O2196" s="128"/>
      <c r="P2196" s="68"/>
      <c r="Q2196" s="21"/>
    </row>
    <row r="2197" spans="1:17" s="64" customFormat="1" x14ac:dyDescent="0.3">
      <c r="A2197" s="63">
        <v>738</v>
      </c>
      <c r="B2197" s="21" t="s">
        <v>2707</v>
      </c>
      <c r="C2197" s="68">
        <v>43720</v>
      </c>
      <c r="D2197" s="62" t="s">
        <v>4769</v>
      </c>
      <c r="E2197" s="63">
        <v>0.158</v>
      </c>
      <c r="F2197" s="64" t="s">
        <v>4771</v>
      </c>
      <c r="G2197" s="65" t="s">
        <v>4772</v>
      </c>
      <c r="H2197" s="64">
        <v>1100</v>
      </c>
      <c r="I2197" s="66">
        <v>1</v>
      </c>
      <c r="J2197" s="66">
        <v>10650</v>
      </c>
      <c r="K2197" s="66">
        <f t="shared" si="172"/>
        <v>30430</v>
      </c>
      <c r="L2197" s="67">
        <v>15000</v>
      </c>
      <c r="M2197" s="67">
        <v>60</v>
      </c>
      <c r="N2197" s="66">
        <f t="shared" si="173"/>
        <v>61</v>
      </c>
      <c r="O2197" s="128"/>
      <c r="P2197" s="68"/>
      <c r="Q2197" s="21"/>
    </row>
    <row r="2198" spans="1:17" s="64" customFormat="1" x14ac:dyDescent="0.3">
      <c r="A2198" s="63"/>
      <c r="B2198" s="21"/>
      <c r="C2198" s="68"/>
      <c r="D2198" s="62" t="s">
        <v>4770</v>
      </c>
      <c r="E2198" s="63">
        <v>0.35439999999999999</v>
      </c>
      <c r="F2198" s="64" t="s">
        <v>2899</v>
      </c>
      <c r="G2198" s="65" t="s">
        <v>2899</v>
      </c>
      <c r="I2198" s="66"/>
      <c r="J2198" s="66"/>
      <c r="K2198" s="66">
        <f t="shared" si="172"/>
        <v>0</v>
      </c>
      <c r="L2198" s="67"/>
      <c r="M2198" s="67"/>
      <c r="N2198" s="66">
        <f t="shared" si="173"/>
        <v>0</v>
      </c>
      <c r="O2198" s="128"/>
      <c r="P2198" s="68"/>
      <c r="Q2198" s="21"/>
    </row>
    <row r="2199" spans="1:17" s="64" customFormat="1" x14ac:dyDescent="0.3">
      <c r="A2199" s="63">
        <v>739</v>
      </c>
      <c r="B2199" s="21"/>
      <c r="C2199" s="68">
        <v>43721</v>
      </c>
      <c r="D2199" s="62" t="s">
        <v>4773</v>
      </c>
      <c r="E2199" s="63">
        <v>5.1040000000000001</v>
      </c>
      <c r="F2199" s="64" t="s">
        <v>4774</v>
      </c>
      <c r="G2199" s="65" t="s">
        <v>4775</v>
      </c>
      <c r="H2199" s="64">
        <v>1050</v>
      </c>
      <c r="I2199" s="66">
        <v>0.5</v>
      </c>
      <c r="J2199" s="66">
        <v>52100</v>
      </c>
      <c r="K2199" s="66">
        <f t="shared" si="172"/>
        <v>148860</v>
      </c>
      <c r="L2199" s="67">
        <v>150000</v>
      </c>
      <c r="M2199" s="67">
        <v>600</v>
      </c>
      <c r="N2199" s="66">
        <f t="shared" si="173"/>
        <v>600.5</v>
      </c>
      <c r="O2199" s="128"/>
      <c r="P2199" s="68"/>
      <c r="Q2199" s="21"/>
    </row>
    <row r="2200" spans="1:17" s="39" customFormat="1" x14ac:dyDescent="0.3">
      <c r="A2200" s="35">
        <v>740</v>
      </c>
      <c r="B2200" s="36"/>
      <c r="C2200" s="37">
        <v>43721</v>
      </c>
      <c r="D2200" s="38" t="s">
        <v>4776</v>
      </c>
      <c r="E2200" s="35">
        <v>0.56000000000000005</v>
      </c>
      <c r="F2200" s="39" t="s">
        <v>4777</v>
      </c>
      <c r="G2200" s="40" t="s">
        <v>4778</v>
      </c>
      <c r="H2200" s="39">
        <v>1070</v>
      </c>
      <c r="I2200" s="41">
        <v>0.5</v>
      </c>
      <c r="J2200" s="41">
        <v>19000</v>
      </c>
      <c r="K2200" s="41">
        <f t="shared" si="172"/>
        <v>54290</v>
      </c>
      <c r="L2200" s="42">
        <v>14000</v>
      </c>
      <c r="M2200" s="42">
        <v>56</v>
      </c>
      <c r="N2200" s="41">
        <f t="shared" si="173"/>
        <v>56.5</v>
      </c>
      <c r="O2200" s="53"/>
      <c r="P2200" s="37"/>
      <c r="Q2200" s="36"/>
    </row>
    <row r="2201" spans="1:17" x14ac:dyDescent="0.3">
      <c r="K2201" s="66"/>
      <c r="L2201" s="67"/>
      <c r="M2201" s="67"/>
      <c r="N2201" s="66">
        <f>SUM(N2189:N2200)</f>
        <v>1871.7</v>
      </c>
      <c r="O2201" s="51">
        <v>73140</v>
      </c>
      <c r="P2201" s="68">
        <v>43721</v>
      </c>
      <c r="Q2201" s="21" t="s">
        <v>4268</v>
      </c>
    </row>
    <row r="2202" spans="1:17" x14ac:dyDescent="0.3">
      <c r="K2202" s="66"/>
      <c r="L2202" s="67"/>
      <c r="M2202" s="67"/>
      <c r="N2202" s="66"/>
    </row>
    <row r="2203" spans="1:17" x14ac:dyDescent="0.3">
      <c r="A2203" s="63" t="s">
        <v>4779</v>
      </c>
      <c r="C2203" s="48">
        <v>43724</v>
      </c>
      <c r="D2203" s="22" t="s">
        <v>2631</v>
      </c>
      <c r="E2203" s="44" t="s">
        <v>4780</v>
      </c>
      <c r="F2203" s="23" t="s">
        <v>4781</v>
      </c>
      <c r="G2203" s="24" t="s">
        <v>4782</v>
      </c>
      <c r="H2203" s="23">
        <v>3010</v>
      </c>
      <c r="I2203" s="25">
        <v>0.5</v>
      </c>
      <c r="J2203" s="46">
        <v>38790</v>
      </c>
      <c r="K2203" s="66">
        <f t="shared" si="172"/>
        <v>110830</v>
      </c>
      <c r="L2203" s="67"/>
      <c r="M2203" s="67"/>
      <c r="N2203" s="66">
        <f t="shared" si="173"/>
        <v>0.5</v>
      </c>
    </row>
    <row r="2204" spans="1:17" x14ac:dyDescent="0.3">
      <c r="A2204" s="63" t="s">
        <v>4783</v>
      </c>
      <c r="C2204" s="48">
        <v>43724</v>
      </c>
      <c r="D2204" s="22" t="s">
        <v>4784</v>
      </c>
      <c r="E2204" s="44" t="s">
        <v>3792</v>
      </c>
      <c r="F2204" s="23" t="s">
        <v>4785</v>
      </c>
      <c r="G2204" s="24" t="s">
        <v>4786</v>
      </c>
      <c r="H2204" s="23">
        <v>1070</v>
      </c>
      <c r="I2204" s="25">
        <v>0.5</v>
      </c>
      <c r="J2204" s="46">
        <v>60120</v>
      </c>
      <c r="K2204" s="66">
        <f t="shared" si="172"/>
        <v>171770</v>
      </c>
      <c r="L2204" s="67"/>
      <c r="M2204" s="67"/>
      <c r="N2204" s="66">
        <f t="shared" si="173"/>
        <v>0.5</v>
      </c>
    </row>
    <row r="2205" spans="1:17" x14ac:dyDescent="0.3">
      <c r="A2205" s="63">
        <v>742</v>
      </c>
      <c r="C2205" s="48">
        <v>43724</v>
      </c>
      <c r="D2205" s="22" t="s">
        <v>4787</v>
      </c>
      <c r="E2205" s="44" t="s">
        <v>4788</v>
      </c>
      <c r="F2205" s="23" t="s">
        <v>4792</v>
      </c>
      <c r="G2205" s="24" t="s">
        <v>4793</v>
      </c>
      <c r="H2205" s="23">
        <v>3010</v>
      </c>
      <c r="I2205" s="25">
        <v>1.5</v>
      </c>
      <c r="J2205" s="46">
        <v>77600</v>
      </c>
      <c r="K2205" s="66">
        <f t="shared" si="172"/>
        <v>221710</v>
      </c>
      <c r="L2205" s="67">
        <v>200000</v>
      </c>
      <c r="M2205" s="67">
        <v>880</v>
      </c>
      <c r="N2205" s="66">
        <f t="shared" si="173"/>
        <v>881.5</v>
      </c>
    </row>
    <row r="2206" spans="1:17" x14ac:dyDescent="0.3">
      <c r="D2206" s="22" t="s">
        <v>4790</v>
      </c>
      <c r="E2206" s="44" t="s">
        <v>4789</v>
      </c>
      <c r="F2206" s="23" t="s">
        <v>77</v>
      </c>
      <c r="G2206" s="24" t="s">
        <v>77</v>
      </c>
      <c r="K2206" s="66">
        <f t="shared" si="172"/>
        <v>0</v>
      </c>
      <c r="L2206" s="67"/>
      <c r="M2206" s="67"/>
      <c r="N2206" s="66">
        <f t="shared" si="173"/>
        <v>0</v>
      </c>
    </row>
    <row r="2207" spans="1:17" x14ac:dyDescent="0.3">
      <c r="D2207" s="22" t="s">
        <v>4791</v>
      </c>
      <c r="E2207" s="44" t="s">
        <v>1346</v>
      </c>
      <c r="F2207" s="23" t="s">
        <v>77</v>
      </c>
      <c r="G2207" s="24" t="s">
        <v>77</v>
      </c>
      <c r="K2207" s="66">
        <f t="shared" si="172"/>
        <v>0</v>
      </c>
      <c r="L2207" s="67"/>
      <c r="M2207" s="67"/>
      <c r="N2207" s="66">
        <f t="shared" si="173"/>
        <v>0</v>
      </c>
    </row>
    <row r="2208" spans="1:17" x14ac:dyDescent="0.3">
      <c r="A2208" s="63">
        <v>744</v>
      </c>
      <c r="C2208" s="48">
        <v>43724</v>
      </c>
      <c r="D2208" s="22" t="s">
        <v>4794</v>
      </c>
      <c r="E2208" s="44">
        <v>1.0613999999999999</v>
      </c>
      <c r="F2208" s="23" t="s">
        <v>4795</v>
      </c>
      <c r="G2208" s="24" t="s">
        <v>4796</v>
      </c>
      <c r="H2208" s="23">
        <v>3010</v>
      </c>
      <c r="I2208" s="25">
        <v>0.5</v>
      </c>
      <c r="J2208" s="46">
        <v>100350</v>
      </c>
      <c r="K2208" s="66">
        <f t="shared" si="172"/>
        <v>286710</v>
      </c>
      <c r="L2208" s="67">
        <v>279900</v>
      </c>
      <c r="M2208" s="67">
        <v>1119.5999999999999</v>
      </c>
      <c r="N2208" s="66">
        <f t="shared" si="173"/>
        <v>1120.0999999999999</v>
      </c>
    </row>
    <row r="2209" spans="1:17" x14ac:dyDescent="0.3">
      <c r="A2209" s="63" t="s">
        <v>4797</v>
      </c>
      <c r="C2209" s="48">
        <v>43724</v>
      </c>
      <c r="D2209" s="22" t="s">
        <v>4798</v>
      </c>
      <c r="E2209" s="44" t="s">
        <v>4626</v>
      </c>
      <c r="F2209" s="23" t="s">
        <v>4799</v>
      </c>
      <c r="G2209" s="24" t="s">
        <v>4800</v>
      </c>
      <c r="H2209" s="23">
        <v>1100</v>
      </c>
      <c r="I2209" s="25">
        <v>0.5</v>
      </c>
      <c r="J2209" s="46">
        <v>61440</v>
      </c>
      <c r="K2209" s="66">
        <f t="shared" si="172"/>
        <v>175540</v>
      </c>
      <c r="L2209" s="67"/>
      <c r="M2209" s="67"/>
      <c r="N2209" s="66">
        <f t="shared" si="173"/>
        <v>0.5</v>
      </c>
    </row>
    <row r="2210" spans="1:17" x14ac:dyDescent="0.3">
      <c r="A2210" s="63" t="s">
        <v>4801</v>
      </c>
      <c r="C2210" s="48">
        <v>43725</v>
      </c>
      <c r="D2210" s="22" t="s">
        <v>4802</v>
      </c>
      <c r="E2210" s="44">
        <v>16.175000000000001</v>
      </c>
      <c r="F2210" s="23" t="s">
        <v>4803</v>
      </c>
      <c r="G2210" s="24" t="s">
        <v>4803</v>
      </c>
      <c r="H2210" s="23">
        <v>1120</v>
      </c>
      <c r="I2210" s="25">
        <v>0.5</v>
      </c>
      <c r="J2210" s="46">
        <v>63990</v>
      </c>
      <c r="K2210" s="66">
        <f t="shared" si="172"/>
        <v>182830</v>
      </c>
      <c r="L2210" s="67"/>
      <c r="M2210" s="67"/>
      <c r="N2210" s="66">
        <f t="shared" si="173"/>
        <v>0.5</v>
      </c>
    </row>
    <row r="2211" spans="1:17" x14ac:dyDescent="0.3">
      <c r="A2211" s="63">
        <v>746</v>
      </c>
      <c r="C2211" s="48">
        <v>43725</v>
      </c>
      <c r="D2211" s="22" t="s">
        <v>4804</v>
      </c>
      <c r="E2211" s="44">
        <v>1.6702999999999999</v>
      </c>
      <c r="F2211" s="23" t="s">
        <v>4805</v>
      </c>
      <c r="G2211" s="24" t="s">
        <v>4806</v>
      </c>
      <c r="H2211" s="23">
        <v>3010</v>
      </c>
      <c r="I2211" s="25">
        <v>0.5</v>
      </c>
      <c r="J2211" s="46">
        <v>22540</v>
      </c>
      <c r="K2211" s="66">
        <f t="shared" si="172"/>
        <v>64400</v>
      </c>
      <c r="L2211" s="67">
        <v>25000</v>
      </c>
      <c r="M2211" s="67">
        <v>100</v>
      </c>
      <c r="N2211" s="66">
        <f t="shared" si="173"/>
        <v>100.5</v>
      </c>
    </row>
    <row r="2212" spans="1:17" x14ac:dyDescent="0.3">
      <c r="A2212" s="63">
        <v>741</v>
      </c>
      <c r="C2212" s="48">
        <v>43724</v>
      </c>
      <c r="D2212" s="22" t="s">
        <v>4807</v>
      </c>
      <c r="E2212" s="44" t="s">
        <v>730</v>
      </c>
      <c r="F2212" s="23" t="s">
        <v>4810</v>
      </c>
      <c r="G2212" s="24" t="s">
        <v>4811</v>
      </c>
      <c r="H2212" s="23">
        <v>3010</v>
      </c>
      <c r="I2212" s="25">
        <v>1</v>
      </c>
      <c r="J2212" s="46">
        <v>17710</v>
      </c>
      <c r="K2212" s="66">
        <f t="shared" si="172"/>
        <v>50600</v>
      </c>
      <c r="L2212" s="67">
        <v>73500</v>
      </c>
      <c r="M2212" s="67">
        <v>294</v>
      </c>
      <c r="N2212" s="66">
        <f t="shared" si="173"/>
        <v>295</v>
      </c>
    </row>
    <row r="2213" spans="1:17" x14ac:dyDescent="0.3">
      <c r="D2213" s="22" t="s">
        <v>4808</v>
      </c>
      <c r="E2213" s="44" t="s">
        <v>4809</v>
      </c>
      <c r="F2213" s="23" t="s">
        <v>77</v>
      </c>
      <c r="G2213" s="24" t="s">
        <v>77</v>
      </c>
      <c r="K2213" s="66">
        <f t="shared" si="172"/>
        <v>0</v>
      </c>
      <c r="L2213" s="67"/>
      <c r="M2213" s="67"/>
      <c r="N2213" s="66">
        <f t="shared" si="173"/>
        <v>0</v>
      </c>
    </row>
    <row r="2214" spans="1:17" x14ac:dyDescent="0.3">
      <c r="A2214" s="63">
        <v>743</v>
      </c>
      <c r="C2214" s="48">
        <v>43724</v>
      </c>
      <c r="D2214" s="22" t="s">
        <v>3603</v>
      </c>
      <c r="E2214" s="44">
        <v>8.7739999999999991</v>
      </c>
      <c r="F2214" s="23" t="s">
        <v>4812</v>
      </c>
      <c r="G2214" s="24" t="s">
        <v>4813</v>
      </c>
      <c r="H2214" s="23">
        <v>1060</v>
      </c>
      <c r="I2214" s="25">
        <v>0.5</v>
      </c>
      <c r="J2214" s="46">
        <v>63210</v>
      </c>
      <c r="K2214" s="66">
        <f t="shared" si="172"/>
        <v>180600</v>
      </c>
      <c r="L2214" s="67">
        <v>141000</v>
      </c>
      <c r="M2214" s="67">
        <v>564</v>
      </c>
      <c r="N2214" s="66">
        <f t="shared" si="173"/>
        <v>564.5</v>
      </c>
    </row>
    <row r="2215" spans="1:17" x14ac:dyDescent="0.3">
      <c r="A2215" s="63">
        <v>745</v>
      </c>
      <c r="C2215" s="48">
        <v>43724</v>
      </c>
      <c r="D2215" s="22" t="s">
        <v>4481</v>
      </c>
      <c r="E2215" s="44">
        <v>0.11940000000000001</v>
      </c>
      <c r="F2215" s="23" t="s">
        <v>4814</v>
      </c>
      <c r="G2215" s="24" t="s">
        <v>4815</v>
      </c>
      <c r="H2215" s="23">
        <v>3010</v>
      </c>
      <c r="I2215" s="25">
        <v>0.5</v>
      </c>
      <c r="J2215" s="46">
        <v>13820</v>
      </c>
      <c r="K2215" s="66">
        <f t="shared" si="172"/>
        <v>39490</v>
      </c>
      <c r="L2215" s="67">
        <v>6900</v>
      </c>
      <c r="M2215" s="67">
        <v>27.6</v>
      </c>
      <c r="N2215" s="66">
        <f t="shared" si="173"/>
        <v>28.1</v>
      </c>
    </row>
    <row r="2216" spans="1:17" x14ac:dyDescent="0.3">
      <c r="A2216" s="63" t="s">
        <v>4816</v>
      </c>
      <c r="C2216" s="48">
        <v>43724</v>
      </c>
      <c r="D2216" s="22" t="s">
        <v>4817</v>
      </c>
      <c r="E2216" s="44">
        <v>46.895000000000003</v>
      </c>
      <c r="F2216" s="23" t="s">
        <v>4820</v>
      </c>
      <c r="G2216" s="24" t="s">
        <v>4821</v>
      </c>
      <c r="H2216" s="23">
        <v>1150</v>
      </c>
      <c r="I2216" s="25">
        <v>1.5</v>
      </c>
      <c r="J2216" s="46">
        <v>137415</v>
      </c>
      <c r="K2216" s="66">
        <f t="shared" si="172"/>
        <v>392610</v>
      </c>
      <c r="L2216" s="67"/>
      <c r="M2216" s="67"/>
      <c r="N2216" s="66">
        <f t="shared" si="173"/>
        <v>1.5</v>
      </c>
    </row>
    <row r="2217" spans="1:17" x14ac:dyDescent="0.3">
      <c r="D2217" s="22" t="s">
        <v>4818</v>
      </c>
      <c r="E2217" s="44">
        <v>8.5730000000000004</v>
      </c>
      <c r="F2217" s="23" t="s">
        <v>77</v>
      </c>
      <c r="K2217" s="66">
        <f t="shared" si="172"/>
        <v>0</v>
      </c>
      <c r="L2217" s="67"/>
      <c r="M2217" s="67"/>
      <c r="N2217" s="66">
        <f t="shared" si="173"/>
        <v>0</v>
      </c>
    </row>
    <row r="2218" spans="1:17" s="39" customFormat="1" x14ac:dyDescent="0.3">
      <c r="A2218" s="35"/>
      <c r="B2218" s="36"/>
      <c r="C2218" s="37"/>
      <c r="D2218" s="38" t="s">
        <v>4819</v>
      </c>
      <c r="E2218" s="35">
        <v>16.295999999999999</v>
      </c>
      <c r="F2218" s="39" t="s">
        <v>77</v>
      </c>
      <c r="G2218" s="40"/>
      <c r="I2218" s="41"/>
      <c r="J2218" s="41"/>
      <c r="K2218" s="41">
        <f t="shared" si="172"/>
        <v>0</v>
      </c>
      <c r="L2218" s="42"/>
      <c r="M2218" s="42"/>
      <c r="N2218" s="41">
        <f t="shared" si="173"/>
        <v>0</v>
      </c>
      <c r="O2218" s="53"/>
      <c r="P2218" s="37"/>
      <c r="Q2218" s="36"/>
    </row>
    <row r="2219" spans="1:17" x14ac:dyDescent="0.3">
      <c r="K2219" s="66"/>
      <c r="L2219" s="67"/>
      <c r="M2219" s="67"/>
      <c r="N2219" s="66">
        <f>SUM(N2203:N2218)</f>
        <v>2993.2</v>
      </c>
      <c r="O2219" s="51">
        <v>73169</v>
      </c>
      <c r="P2219" s="68">
        <v>43725</v>
      </c>
      <c r="Q2219" s="21" t="s">
        <v>4419</v>
      </c>
    </row>
    <row r="2220" spans="1:17" x14ac:dyDescent="0.3">
      <c r="K2220" s="66"/>
      <c r="L2220" s="67"/>
      <c r="M2220" s="67"/>
      <c r="N2220" s="66"/>
    </row>
    <row r="2221" spans="1:17" x14ac:dyDescent="0.3">
      <c r="A2221" s="63">
        <v>747</v>
      </c>
      <c r="C2221" s="48">
        <v>43725</v>
      </c>
      <c r="D2221" s="22" t="s">
        <v>2025</v>
      </c>
      <c r="E2221" s="44">
        <v>0.11459999999999999</v>
      </c>
      <c r="F2221" s="23" t="s">
        <v>4822</v>
      </c>
      <c r="G2221" s="24" t="s">
        <v>4823</v>
      </c>
      <c r="H2221" s="23">
        <v>3010</v>
      </c>
      <c r="I2221" s="25">
        <v>0.5</v>
      </c>
      <c r="J2221" s="46">
        <v>14080</v>
      </c>
      <c r="K2221" s="66">
        <f t="shared" si="172"/>
        <v>40230</v>
      </c>
      <c r="L2221" s="67">
        <v>73500</v>
      </c>
      <c r="M2221" s="67">
        <v>294</v>
      </c>
      <c r="N2221" s="66">
        <f t="shared" si="173"/>
        <v>294.5</v>
      </c>
    </row>
    <row r="2222" spans="1:17" x14ac:dyDescent="0.3">
      <c r="A2222" s="63">
        <v>748</v>
      </c>
      <c r="C2222" s="48">
        <v>43725</v>
      </c>
      <c r="D2222" s="22" t="s">
        <v>4824</v>
      </c>
      <c r="E2222" s="44" t="s">
        <v>4825</v>
      </c>
      <c r="F2222" s="23" t="s">
        <v>4826</v>
      </c>
      <c r="G2222" s="24" t="s">
        <v>4827</v>
      </c>
      <c r="H2222" s="23">
        <v>3010</v>
      </c>
      <c r="I2222" s="25">
        <v>0.5</v>
      </c>
      <c r="J2222" s="46">
        <v>14640</v>
      </c>
      <c r="K2222" s="66">
        <f t="shared" si="172"/>
        <v>41830</v>
      </c>
      <c r="L2222" s="67">
        <v>31000</v>
      </c>
      <c r="M2222" s="67">
        <v>124</v>
      </c>
      <c r="N2222" s="66">
        <f t="shared" si="173"/>
        <v>124.5</v>
      </c>
    </row>
    <row r="2223" spans="1:17" x14ac:dyDescent="0.3">
      <c r="A2223" s="63">
        <v>749</v>
      </c>
      <c r="C2223" s="48">
        <v>43725</v>
      </c>
      <c r="D2223" s="22" t="s">
        <v>4828</v>
      </c>
      <c r="E2223" s="44" t="s">
        <v>4829</v>
      </c>
      <c r="F2223" s="23" t="s">
        <v>4830</v>
      </c>
      <c r="G2223" s="24" t="s">
        <v>4831</v>
      </c>
      <c r="H2223" s="23">
        <v>1220</v>
      </c>
      <c r="I2223" s="25">
        <v>0.5</v>
      </c>
      <c r="J2223" s="46">
        <v>13240</v>
      </c>
      <c r="K2223" s="66">
        <f t="shared" si="172"/>
        <v>37830</v>
      </c>
      <c r="L2223" s="67">
        <v>34000</v>
      </c>
      <c r="M2223" s="67">
        <v>136</v>
      </c>
      <c r="N2223" s="66">
        <f t="shared" si="173"/>
        <v>136.5</v>
      </c>
    </row>
    <row r="2224" spans="1:17" x14ac:dyDescent="0.3">
      <c r="A2224" s="63">
        <v>750</v>
      </c>
      <c r="C2224" s="48">
        <v>43725</v>
      </c>
      <c r="D2224" s="22" t="s">
        <v>4002</v>
      </c>
      <c r="E2224" s="44" t="s">
        <v>4832</v>
      </c>
      <c r="F2224" s="23" t="s">
        <v>4833</v>
      </c>
      <c r="G2224" s="24" t="s">
        <v>4834</v>
      </c>
      <c r="H2224" s="23">
        <v>2030</v>
      </c>
      <c r="I2224" s="25">
        <v>0.5</v>
      </c>
      <c r="J2224" s="46">
        <v>24200</v>
      </c>
      <c r="K2224" s="66">
        <f t="shared" si="172"/>
        <v>69140</v>
      </c>
      <c r="L2224" s="67">
        <v>70000</v>
      </c>
      <c r="M2224" s="67">
        <v>280</v>
      </c>
      <c r="N2224" s="66">
        <f t="shared" si="173"/>
        <v>280.5</v>
      </c>
    </row>
    <row r="2225" spans="1:17" x14ac:dyDescent="0.3">
      <c r="A2225" s="63">
        <v>751</v>
      </c>
      <c r="C2225" s="48">
        <v>43726</v>
      </c>
      <c r="D2225" s="22" t="s">
        <v>4542</v>
      </c>
      <c r="E2225" s="44">
        <v>17.045000000000002</v>
      </c>
      <c r="F2225" s="23" t="s">
        <v>4835</v>
      </c>
      <c r="G2225" s="24" t="s">
        <v>4836</v>
      </c>
      <c r="H2225" s="23">
        <v>1130</v>
      </c>
      <c r="I2225" s="25">
        <v>0.5</v>
      </c>
      <c r="J2225" s="46">
        <v>60980</v>
      </c>
      <c r="K2225" s="66">
        <f t="shared" si="172"/>
        <v>174230</v>
      </c>
      <c r="L2225" s="67">
        <v>295000</v>
      </c>
      <c r="M2225" s="67">
        <v>1180</v>
      </c>
      <c r="N2225" s="66">
        <f t="shared" si="173"/>
        <v>1180.5</v>
      </c>
    </row>
    <row r="2226" spans="1:17" x14ac:dyDescent="0.3">
      <c r="A2226" s="63">
        <v>752</v>
      </c>
      <c r="C2226" s="48">
        <v>43726</v>
      </c>
      <c r="D2226" s="22" t="s">
        <v>3355</v>
      </c>
      <c r="E2226" s="44">
        <v>17.29</v>
      </c>
      <c r="F2226" s="23" t="s">
        <v>4837</v>
      </c>
      <c r="G2226" s="24" t="s">
        <v>4838</v>
      </c>
      <c r="H2226" s="23">
        <v>1040</v>
      </c>
      <c r="I2226" s="25">
        <v>0.5</v>
      </c>
      <c r="J2226" s="46">
        <v>27210</v>
      </c>
      <c r="K2226" s="66">
        <f t="shared" si="172"/>
        <v>77740</v>
      </c>
      <c r="L2226" s="67">
        <v>146965</v>
      </c>
      <c r="M2226" s="67">
        <v>588</v>
      </c>
      <c r="N2226" s="66">
        <f t="shared" si="173"/>
        <v>588.5</v>
      </c>
    </row>
    <row r="2227" spans="1:17" x14ac:dyDescent="0.3">
      <c r="A2227" s="63" t="s">
        <v>4839</v>
      </c>
      <c r="C2227" s="48">
        <v>43726</v>
      </c>
      <c r="D2227" s="22" t="s">
        <v>4840</v>
      </c>
      <c r="E2227" s="44">
        <v>0.5</v>
      </c>
      <c r="F2227" s="23" t="s">
        <v>4843</v>
      </c>
      <c r="G2227" s="24" t="s">
        <v>4844</v>
      </c>
      <c r="H2227" s="23">
        <v>1040</v>
      </c>
      <c r="I2227" s="25">
        <v>1.5</v>
      </c>
      <c r="J2227" s="46">
        <v>89080</v>
      </c>
      <c r="K2227" s="66">
        <f t="shared" si="172"/>
        <v>254510</v>
      </c>
      <c r="L2227" s="67"/>
      <c r="M2227" s="67"/>
      <c r="N2227" s="66">
        <f t="shared" si="173"/>
        <v>1.5</v>
      </c>
    </row>
    <row r="2228" spans="1:17" x14ac:dyDescent="0.3">
      <c r="D2228" s="22" t="s">
        <v>4841</v>
      </c>
      <c r="E2228" s="44">
        <v>0.2</v>
      </c>
      <c r="K2228" s="66">
        <f t="shared" si="172"/>
        <v>0</v>
      </c>
      <c r="L2228" s="67"/>
      <c r="M2228" s="67"/>
      <c r="N2228" s="66">
        <f t="shared" si="173"/>
        <v>0</v>
      </c>
    </row>
    <row r="2229" spans="1:17" s="39" customFormat="1" x14ac:dyDescent="0.3">
      <c r="A2229" s="35"/>
      <c r="B2229" s="36"/>
      <c r="C2229" s="37"/>
      <c r="D2229" s="38" t="s">
        <v>4842</v>
      </c>
      <c r="E2229" s="35">
        <v>79</v>
      </c>
      <c r="G2229" s="40"/>
      <c r="I2229" s="41"/>
      <c r="J2229" s="41"/>
      <c r="K2229" s="41">
        <f t="shared" si="172"/>
        <v>0</v>
      </c>
      <c r="L2229" s="42"/>
      <c r="M2229" s="42"/>
      <c r="N2229" s="41">
        <f t="shared" si="173"/>
        <v>0</v>
      </c>
      <c r="O2229" s="53"/>
      <c r="P2229" s="37"/>
      <c r="Q2229" s="36"/>
    </row>
    <row r="2230" spans="1:17" x14ac:dyDescent="0.3">
      <c r="K2230" s="66"/>
      <c r="L2230" s="67"/>
      <c r="M2230" s="67"/>
      <c r="N2230" s="66">
        <f>SUM(N2221:N2229)</f>
        <v>2606.5</v>
      </c>
      <c r="O2230" s="51">
        <v>73180</v>
      </c>
      <c r="P2230" s="68">
        <v>43726</v>
      </c>
      <c r="Q2230" s="21" t="s">
        <v>4419</v>
      </c>
    </row>
    <row r="2231" spans="1:17" x14ac:dyDescent="0.3">
      <c r="K2231" s="66"/>
      <c r="L2231" s="67"/>
      <c r="M2231" s="67"/>
      <c r="N2231" s="66"/>
    </row>
    <row r="2232" spans="1:17" x14ac:dyDescent="0.3">
      <c r="A2232" s="63" t="s">
        <v>4845</v>
      </c>
      <c r="C2232" s="48">
        <v>43726</v>
      </c>
      <c r="D2232" s="22" t="s">
        <v>4877</v>
      </c>
      <c r="E2232" s="44">
        <v>0.69399999999999995</v>
      </c>
      <c r="F2232" s="23" t="s">
        <v>4878</v>
      </c>
      <c r="G2232" s="24" t="s">
        <v>4879</v>
      </c>
      <c r="H2232" s="23">
        <v>1050</v>
      </c>
      <c r="I2232" s="25">
        <v>0.5</v>
      </c>
      <c r="J2232" s="46">
        <v>21840</v>
      </c>
      <c r="K2232" s="66">
        <f t="shared" si="172"/>
        <v>62400</v>
      </c>
      <c r="L2232" s="67"/>
      <c r="M2232" s="67"/>
      <c r="N2232" s="66">
        <f t="shared" si="173"/>
        <v>0.5</v>
      </c>
    </row>
    <row r="2233" spans="1:17" x14ac:dyDescent="0.3">
      <c r="A2233" s="63" t="s">
        <v>4846</v>
      </c>
      <c r="C2233" s="48">
        <v>43727</v>
      </c>
      <c r="D2233" s="22" t="s">
        <v>4518</v>
      </c>
      <c r="E2233" s="44">
        <v>0.6</v>
      </c>
      <c r="F2233" s="23" t="s">
        <v>4847</v>
      </c>
      <c r="G2233" s="24" t="s">
        <v>4848</v>
      </c>
      <c r="H2233" s="23">
        <v>1070</v>
      </c>
      <c r="I2233" s="25">
        <v>1.5</v>
      </c>
      <c r="K2233" s="66">
        <f t="shared" si="172"/>
        <v>0</v>
      </c>
      <c r="L2233" s="67"/>
      <c r="M2233" s="67"/>
      <c r="N2233" s="66">
        <f t="shared" si="173"/>
        <v>1.5</v>
      </c>
    </row>
    <row r="2234" spans="1:17" x14ac:dyDescent="0.3">
      <c r="D2234" s="22" t="s">
        <v>4519</v>
      </c>
      <c r="E2234" s="44">
        <v>1</v>
      </c>
      <c r="F2234" s="23" t="s">
        <v>77</v>
      </c>
      <c r="G2234" s="24" t="s">
        <v>77</v>
      </c>
      <c r="K2234" s="66">
        <f t="shared" si="172"/>
        <v>0</v>
      </c>
      <c r="L2234" s="67"/>
      <c r="M2234" s="67"/>
      <c r="N2234" s="66">
        <f t="shared" si="173"/>
        <v>0</v>
      </c>
    </row>
    <row r="2235" spans="1:17" x14ac:dyDescent="0.3">
      <c r="D2235" s="22" t="s">
        <v>4520</v>
      </c>
      <c r="E2235" s="44">
        <v>19.734999999999999</v>
      </c>
      <c r="F2235" s="23" t="s">
        <v>77</v>
      </c>
      <c r="G2235" s="24" t="s">
        <v>77</v>
      </c>
      <c r="K2235" s="66">
        <f t="shared" ref="K2235:K2294" si="176">ROUND(J2235/0.35,-1)</f>
        <v>0</v>
      </c>
      <c r="L2235" s="67"/>
      <c r="M2235" s="67"/>
      <c r="N2235" s="66">
        <f t="shared" ref="N2235:N2294" si="177">I2235+M2235</f>
        <v>0</v>
      </c>
    </row>
    <row r="2236" spans="1:17" x14ac:dyDescent="0.3">
      <c r="A2236" s="63" t="s">
        <v>4849</v>
      </c>
      <c r="C2236" s="48">
        <v>43727</v>
      </c>
      <c r="D2236" s="22" t="s">
        <v>4850</v>
      </c>
      <c r="E2236" s="44">
        <v>0.1653</v>
      </c>
      <c r="F2236" s="23" t="s">
        <v>4852</v>
      </c>
      <c r="G2236" s="64" t="s">
        <v>4853</v>
      </c>
      <c r="H2236" s="23">
        <v>2050</v>
      </c>
      <c r="I2236" s="25">
        <v>1</v>
      </c>
      <c r="J2236" s="46">
        <v>22090</v>
      </c>
      <c r="K2236" s="66">
        <f t="shared" si="176"/>
        <v>63110</v>
      </c>
      <c r="L2236" s="67"/>
      <c r="M2236" s="67"/>
      <c r="N2236" s="66">
        <f t="shared" si="177"/>
        <v>1</v>
      </c>
    </row>
    <row r="2237" spans="1:17" x14ac:dyDescent="0.3">
      <c r="D2237" s="22" t="s">
        <v>4851</v>
      </c>
      <c r="E2237" s="44">
        <v>0.15559999999999999</v>
      </c>
      <c r="F2237" s="23" t="s">
        <v>77</v>
      </c>
      <c r="G2237" s="24" t="s">
        <v>77</v>
      </c>
      <c r="K2237" s="66">
        <f t="shared" si="176"/>
        <v>0</v>
      </c>
      <c r="L2237" s="67"/>
      <c r="M2237" s="67"/>
      <c r="N2237" s="66">
        <f t="shared" si="177"/>
        <v>0</v>
      </c>
    </row>
    <row r="2238" spans="1:17" x14ac:dyDescent="0.3">
      <c r="A2238" s="63" t="s">
        <v>4854</v>
      </c>
      <c r="C2238" s="48">
        <v>43727</v>
      </c>
      <c r="D2238" s="22" t="s">
        <v>4855</v>
      </c>
      <c r="E2238" s="44">
        <v>1.1060000000000001</v>
      </c>
      <c r="F2238" s="23" t="s">
        <v>4856</v>
      </c>
      <c r="G2238" s="24" t="s">
        <v>4857</v>
      </c>
      <c r="H2238" s="23">
        <v>1150</v>
      </c>
      <c r="I2238" s="25">
        <v>0.5</v>
      </c>
      <c r="J2238" s="46">
        <v>26840</v>
      </c>
      <c r="K2238" s="66">
        <f t="shared" si="176"/>
        <v>76690</v>
      </c>
      <c r="L2238" s="67"/>
      <c r="M2238" s="67"/>
      <c r="N2238" s="66">
        <f t="shared" si="177"/>
        <v>0.5</v>
      </c>
    </row>
    <row r="2239" spans="1:17" x14ac:dyDescent="0.3">
      <c r="A2239" s="63" t="s">
        <v>4858</v>
      </c>
      <c r="C2239" s="48">
        <v>43727</v>
      </c>
      <c r="D2239" s="22" t="s">
        <v>3563</v>
      </c>
      <c r="E2239" s="44">
        <v>6.3940000000000001</v>
      </c>
      <c r="F2239" s="23" t="s">
        <v>4859</v>
      </c>
      <c r="G2239" s="24" t="s">
        <v>4860</v>
      </c>
      <c r="H2239" s="23">
        <v>1130</v>
      </c>
      <c r="I2239" s="25">
        <v>0.5</v>
      </c>
      <c r="J2239" s="46">
        <v>11090</v>
      </c>
      <c r="K2239" s="66">
        <f t="shared" si="176"/>
        <v>31690</v>
      </c>
      <c r="L2239" s="67"/>
      <c r="M2239" s="67"/>
      <c r="N2239" s="66">
        <f t="shared" si="177"/>
        <v>0.5</v>
      </c>
    </row>
    <row r="2240" spans="1:17" x14ac:dyDescent="0.3">
      <c r="A2240" s="63">
        <v>752</v>
      </c>
      <c r="C2240" s="48">
        <v>43727</v>
      </c>
      <c r="D2240" s="22" t="s">
        <v>4861</v>
      </c>
      <c r="E2240" s="44">
        <v>9.6</v>
      </c>
      <c r="F2240" s="23" t="s">
        <v>4862</v>
      </c>
      <c r="G2240" s="24" t="s">
        <v>4863</v>
      </c>
      <c r="H2240" s="23">
        <v>1020</v>
      </c>
      <c r="I2240" s="25">
        <v>0.5</v>
      </c>
      <c r="J2240" s="46">
        <v>18850</v>
      </c>
      <c r="K2240" s="66">
        <f t="shared" si="176"/>
        <v>53860</v>
      </c>
      <c r="L2240" s="67">
        <v>30000</v>
      </c>
      <c r="M2240" s="67">
        <v>120</v>
      </c>
      <c r="N2240" s="66">
        <f t="shared" si="177"/>
        <v>120.5</v>
      </c>
      <c r="O2240" s="130" t="s">
        <v>4898</v>
      </c>
    </row>
    <row r="2241" spans="1:15" x14ac:dyDescent="0.3">
      <c r="A2241" s="63">
        <v>753</v>
      </c>
      <c r="C2241" s="48">
        <v>43727</v>
      </c>
      <c r="D2241" s="22" t="s">
        <v>4864</v>
      </c>
      <c r="E2241" s="44">
        <v>0.23899999999999999</v>
      </c>
      <c r="F2241" s="23" t="s">
        <v>4866</v>
      </c>
      <c r="H2241" s="23">
        <v>1150</v>
      </c>
      <c r="I2241" s="25">
        <v>1</v>
      </c>
      <c r="J2241" s="46">
        <v>4950</v>
      </c>
      <c r="K2241" s="66">
        <f t="shared" si="176"/>
        <v>14140</v>
      </c>
      <c r="L2241" s="67">
        <v>13000</v>
      </c>
      <c r="M2241" s="67">
        <v>52</v>
      </c>
      <c r="N2241" s="66">
        <f t="shared" si="177"/>
        <v>53</v>
      </c>
    </row>
    <row r="2242" spans="1:15" x14ac:dyDescent="0.3">
      <c r="D2242" s="22" t="s">
        <v>4865</v>
      </c>
      <c r="E2242" s="44">
        <v>0.23899999999999999</v>
      </c>
      <c r="F2242" s="23" t="s">
        <v>77</v>
      </c>
      <c r="K2242" s="66">
        <f t="shared" si="176"/>
        <v>0</v>
      </c>
      <c r="L2242" s="67"/>
      <c r="M2242" s="67"/>
      <c r="N2242" s="66">
        <f t="shared" si="177"/>
        <v>0</v>
      </c>
    </row>
    <row r="2243" spans="1:15" x14ac:dyDescent="0.3">
      <c r="A2243" s="63">
        <v>754</v>
      </c>
      <c r="C2243" s="48">
        <v>43727</v>
      </c>
      <c r="D2243" s="22" t="s">
        <v>4867</v>
      </c>
      <c r="E2243" s="44" t="s">
        <v>4868</v>
      </c>
      <c r="F2243" s="23" t="s">
        <v>4869</v>
      </c>
      <c r="G2243" s="24" t="s">
        <v>4870</v>
      </c>
      <c r="H2243" s="23">
        <v>2050</v>
      </c>
      <c r="I2243" s="25">
        <v>0.5</v>
      </c>
      <c r="J2243" s="46">
        <v>8920</v>
      </c>
      <c r="K2243" s="66">
        <f t="shared" si="176"/>
        <v>25490</v>
      </c>
      <c r="L2243" s="67">
        <v>10000</v>
      </c>
      <c r="M2243" s="67">
        <v>40</v>
      </c>
      <c r="N2243" s="66">
        <f t="shared" si="177"/>
        <v>40.5</v>
      </c>
    </row>
    <row r="2244" spans="1:15" x14ac:dyDescent="0.3">
      <c r="A2244" s="63">
        <v>755</v>
      </c>
      <c r="C2244" s="48">
        <v>43727</v>
      </c>
      <c r="D2244" s="22" t="s">
        <v>4871</v>
      </c>
      <c r="E2244" s="44">
        <v>10.055</v>
      </c>
      <c r="F2244" s="23" t="s">
        <v>4872</v>
      </c>
      <c r="G2244" s="24" t="s">
        <v>4873</v>
      </c>
      <c r="H2244" s="23">
        <v>1160</v>
      </c>
      <c r="I2244" s="25">
        <v>0.5</v>
      </c>
      <c r="J2244" s="46">
        <v>13190</v>
      </c>
      <c r="K2244" s="66">
        <f t="shared" si="176"/>
        <v>37690</v>
      </c>
      <c r="L2244" s="67">
        <v>57000</v>
      </c>
      <c r="M2244" s="67">
        <v>228</v>
      </c>
      <c r="N2244" s="66">
        <f t="shared" si="177"/>
        <v>228.5</v>
      </c>
    </row>
    <row r="2245" spans="1:15" x14ac:dyDescent="0.3">
      <c r="A2245" s="63">
        <v>756</v>
      </c>
      <c r="C2245" s="48">
        <v>43727</v>
      </c>
      <c r="D2245" s="22" t="s">
        <v>4874</v>
      </c>
      <c r="E2245" s="44">
        <v>0.21690000000000001</v>
      </c>
      <c r="F2245" s="23" t="s">
        <v>4875</v>
      </c>
      <c r="G2245" s="24" t="s">
        <v>4876</v>
      </c>
      <c r="H2245" s="23">
        <v>2050</v>
      </c>
      <c r="I2245" s="25">
        <v>0.5</v>
      </c>
      <c r="J2245" s="46">
        <v>28150</v>
      </c>
      <c r="K2245" s="66">
        <f t="shared" si="176"/>
        <v>80430</v>
      </c>
      <c r="L2245" s="67">
        <v>66000</v>
      </c>
      <c r="M2245" s="67">
        <v>264</v>
      </c>
      <c r="N2245" s="66">
        <f t="shared" si="177"/>
        <v>264.5</v>
      </c>
    </row>
    <row r="2246" spans="1:15" x14ac:dyDescent="0.3">
      <c r="A2246" s="63" t="s">
        <v>4880</v>
      </c>
      <c r="C2246" s="48">
        <v>43727</v>
      </c>
      <c r="D2246" s="22" t="s">
        <v>4882</v>
      </c>
      <c r="E2246" s="44">
        <v>6.0010000000000003</v>
      </c>
      <c r="F2246" s="23" t="s">
        <v>4859</v>
      </c>
      <c r="G2246" s="24" t="s">
        <v>4860</v>
      </c>
      <c r="H2246" s="23">
        <v>1040</v>
      </c>
      <c r="I2246" s="25">
        <v>5.5</v>
      </c>
      <c r="J2246" s="46">
        <v>357700</v>
      </c>
      <c r="K2246" s="66">
        <f t="shared" si="176"/>
        <v>1022000</v>
      </c>
      <c r="L2246" s="67"/>
      <c r="M2246" s="67"/>
      <c r="N2246" s="66">
        <f t="shared" si="177"/>
        <v>5.5</v>
      </c>
      <c r="O2246" s="129" t="s">
        <v>4881</v>
      </c>
    </row>
    <row r="2247" spans="1:15" x14ac:dyDescent="0.3">
      <c r="D2247" s="22" t="s">
        <v>4883</v>
      </c>
      <c r="E2247" s="44">
        <v>21.972000000000001</v>
      </c>
      <c r="F2247" s="23" t="s">
        <v>77</v>
      </c>
      <c r="G2247" s="64" t="s">
        <v>77</v>
      </c>
      <c r="K2247" s="66">
        <f t="shared" si="176"/>
        <v>0</v>
      </c>
      <c r="L2247" s="67"/>
      <c r="M2247" s="67"/>
      <c r="N2247" s="66">
        <f t="shared" si="177"/>
        <v>0</v>
      </c>
    </row>
    <row r="2248" spans="1:15" x14ac:dyDescent="0.3">
      <c r="D2248" s="22" t="s">
        <v>4884</v>
      </c>
      <c r="E2248" s="44">
        <v>0.02</v>
      </c>
      <c r="F2248" s="64" t="s">
        <v>77</v>
      </c>
      <c r="G2248" s="64" t="s">
        <v>77</v>
      </c>
      <c r="K2248" s="66">
        <f t="shared" si="176"/>
        <v>0</v>
      </c>
      <c r="L2248" s="67"/>
      <c r="M2248" s="67"/>
      <c r="N2248" s="66">
        <f t="shared" si="177"/>
        <v>0</v>
      </c>
    </row>
    <row r="2249" spans="1:15" x14ac:dyDescent="0.3">
      <c r="D2249" s="22" t="s">
        <v>4885</v>
      </c>
      <c r="E2249" s="44">
        <v>38</v>
      </c>
      <c r="F2249" s="64" t="s">
        <v>77</v>
      </c>
      <c r="G2249" s="64" t="s">
        <v>77</v>
      </c>
      <c r="K2249" s="66">
        <f t="shared" si="176"/>
        <v>0</v>
      </c>
      <c r="L2249" s="67"/>
      <c r="M2249" s="67"/>
      <c r="N2249" s="66">
        <f t="shared" si="177"/>
        <v>0</v>
      </c>
    </row>
    <row r="2250" spans="1:15" x14ac:dyDescent="0.3">
      <c r="D2250" s="22" t="s">
        <v>4886</v>
      </c>
      <c r="E2250" s="44">
        <v>2.97</v>
      </c>
      <c r="F2250" s="64" t="s">
        <v>77</v>
      </c>
      <c r="G2250" s="64" t="s">
        <v>77</v>
      </c>
      <c r="H2250" s="23">
        <v>1130</v>
      </c>
      <c r="K2250" s="66">
        <f t="shared" si="176"/>
        <v>0</v>
      </c>
      <c r="L2250" s="67"/>
      <c r="M2250" s="67"/>
      <c r="N2250" s="66">
        <f t="shared" si="177"/>
        <v>0</v>
      </c>
    </row>
    <row r="2251" spans="1:15" x14ac:dyDescent="0.3">
      <c r="D2251" s="22" t="s">
        <v>4887</v>
      </c>
      <c r="E2251" s="44">
        <v>24.18</v>
      </c>
      <c r="F2251" s="64" t="s">
        <v>77</v>
      </c>
      <c r="G2251" s="64" t="s">
        <v>77</v>
      </c>
      <c r="K2251" s="66">
        <f t="shared" si="176"/>
        <v>0</v>
      </c>
      <c r="L2251" s="67"/>
      <c r="M2251" s="67"/>
      <c r="N2251" s="66">
        <f t="shared" si="177"/>
        <v>0</v>
      </c>
    </row>
    <row r="2252" spans="1:15" x14ac:dyDescent="0.3">
      <c r="D2252" s="22" t="s">
        <v>4888</v>
      </c>
      <c r="E2252" s="44">
        <v>2.806</v>
      </c>
      <c r="F2252" s="64" t="s">
        <v>77</v>
      </c>
      <c r="G2252" s="64" t="s">
        <v>77</v>
      </c>
      <c r="K2252" s="66">
        <f t="shared" si="176"/>
        <v>0</v>
      </c>
      <c r="L2252" s="67"/>
      <c r="M2252" s="67"/>
      <c r="N2252" s="66">
        <f t="shared" si="177"/>
        <v>0</v>
      </c>
    </row>
    <row r="2253" spans="1:15" x14ac:dyDescent="0.3">
      <c r="D2253" s="22" t="s">
        <v>4889</v>
      </c>
      <c r="E2253" s="44">
        <v>25.504999999999999</v>
      </c>
      <c r="F2253" s="64" t="s">
        <v>77</v>
      </c>
      <c r="G2253" s="64" t="s">
        <v>77</v>
      </c>
      <c r="K2253" s="66">
        <f t="shared" si="176"/>
        <v>0</v>
      </c>
      <c r="L2253" s="67"/>
      <c r="M2253" s="67"/>
      <c r="N2253" s="66">
        <f t="shared" si="177"/>
        <v>0</v>
      </c>
    </row>
    <row r="2254" spans="1:15" x14ac:dyDescent="0.3">
      <c r="D2254" s="22" t="s">
        <v>4890</v>
      </c>
      <c r="E2254" s="44">
        <v>4.3499999999999996</v>
      </c>
      <c r="F2254" s="64" t="s">
        <v>77</v>
      </c>
      <c r="G2254" s="64" t="s">
        <v>77</v>
      </c>
      <c r="K2254" s="66">
        <f t="shared" si="176"/>
        <v>0</v>
      </c>
      <c r="L2254" s="67"/>
      <c r="M2254" s="67"/>
      <c r="N2254" s="66">
        <f t="shared" si="177"/>
        <v>0</v>
      </c>
    </row>
    <row r="2255" spans="1:15" x14ac:dyDescent="0.3">
      <c r="D2255" s="22" t="s">
        <v>4891</v>
      </c>
      <c r="E2255" s="44">
        <v>35</v>
      </c>
      <c r="F2255" s="64" t="s">
        <v>77</v>
      </c>
      <c r="G2255" s="64" t="s">
        <v>77</v>
      </c>
      <c r="K2255" s="66">
        <f t="shared" si="176"/>
        <v>0</v>
      </c>
      <c r="L2255" s="67"/>
      <c r="M2255" s="67"/>
      <c r="N2255" s="66">
        <f t="shared" si="177"/>
        <v>0</v>
      </c>
    </row>
    <row r="2256" spans="1:15" x14ac:dyDescent="0.3">
      <c r="D2256" s="22" t="s">
        <v>4892</v>
      </c>
      <c r="E2256" s="44">
        <v>29.18</v>
      </c>
      <c r="F2256" s="64" t="s">
        <v>77</v>
      </c>
      <c r="G2256" s="64" t="s">
        <v>77</v>
      </c>
      <c r="K2256" s="66">
        <f t="shared" si="176"/>
        <v>0</v>
      </c>
      <c r="L2256" s="67"/>
      <c r="M2256" s="67"/>
      <c r="N2256" s="66">
        <f t="shared" si="177"/>
        <v>0</v>
      </c>
    </row>
    <row r="2257" spans="1:17" x14ac:dyDescent="0.3">
      <c r="A2257" s="63" t="s">
        <v>4893</v>
      </c>
      <c r="C2257" s="48">
        <v>43728</v>
      </c>
      <c r="D2257" s="22" t="s">
        <v>4894</v>
      </c>
      <c r="E2257" s="44">
        <v>22.597000000000001</v>
      </c>
      <c r="F2257" s="23" t="s">
        <v>4896</v>
      </c>
      <c r="G2257" s="24" t="s">
        <v>4897</v>
      </c>
      <c r="H2257" s="23">
        <v>1130</v>
      </c>
      <c r="I2257" s="25">
        <v>1</v>
      </c>
      <c r="J2257" s="46">
        <v>38560</v>
      </c>
      <c r="K2257" s="66">
        <f t="shared" si="176"/>
        <v>110170</v>
      </c>
      <c r="L2257" s="67"/>
      <c r="M2257" s="67"/>
      <c r="N2257" s="66">
        <f t="shared" si="177"/>
        <v>1</v>
      </c>
    </row>
    <row r="2258" spans="1:17" x14ac:dyDescent="0.3">
      <c r="D2258" s="22" t="s">
        <v>4895</v>
      </c>
      <c r="E2258" s="44">
        <v>8.8550000000000004</v>
      </c>
      <c r="F2258" s="23" t="s">
        <v>77</v>
      </c>
      <c r="G2258" s="24" t="s">
        <v>77</v>
      </c>
      <c r="K2258" s="66">
        <f t="shared" si="176"/>
        <v>0</v>
      </c>
      <c r="L2258" s="67"/>
      <c r="M2258" s="67"/>
      <c r="N2258" s="66">
        <f t="shared" si="177"/>
        <v>0</v>
      </c>
    </row>
    <row r="2259" spans="1:17" x14ac:dyDescent="0.3">
      <c r="A2259" s="63">
        <v>757</v>
      </c>
      <c r="C2259" s="48">
        <v>43728</v>
      </c>
      <c r="D2259" s="22" t="s">
        <v>4899</v>
      </c>
      <c r="E2259" s="44">
        <v>5.1905999999999999</v>
      </c>
      <c r="F2259" s="23" t="s">
        <v>4900</v>
      </c>
      <c r="G2259" s="24" t="s">
        <v>4901</v>
      </c>
      <c r="H2259" s="23">
        <v>1170</v>
      </c>
      <c r="I2259" s="25">
        <v>0.5</v>
      </c>
      <c r="J2259" s="46">
        <v>64710</v>
      </c>
      <c r="K2259" s="66">
        <f t="shared" si="176"/>
        <v>184890</v>
      </c>
      <c r="L2259" s="67">
        <v>315000</v>
      </c>
      <c r="M2259" s="67">
        <v>1260</v>
      </c>
      <c r="N2259" s="66">
        <f t="shared" si="177"/>
        <v>1260.5</v>
      </c>
    </row>
    <row r="2260" spans="1:17" x14ac:dyDescent="0.3">
      <c r="A2260" s="63">
        <v>758</v>
      </c>
      <c r="C2260" s="48">
        <v>43728</v>
      </c>
      <c r="D2260" s="22" t="s">
        <v>4902</v>
      </c>
      <c r="E2260" s="44">
        <v>1.5089999999999999</v>
      </c>
      <c r="F2260" s="23" t="s">
        <v>4904</v>
      </c>
      <c r="G2260" s="24" t="s">
        <v>4905</v>
      </c>
      <c r="H2260" s="23">
        <v>1070</v>
      </c>
      <c r="I2260" s="25">
        <v>1</v>
      </c>
      <c r="J2260" s="46">
        <v>40100</v>
      </c>
      <c r="K2260" s="66">
        <f t="shared" si="176"/>
        <v>114570</v>
      </c>
      <c r="L2260" s="67">
        <v>104500</v>
      </c>
      <c r="M2260" s="67">
        <v>418</v>
      </c>
      <c r="N2260" s="66">
        <f t="shared" si="177"/>
        <v>419</v>
      </c>
    </row>
    <row r="2261" spans="1:17" s="39" customFormat="1" x14ac:dyDescent="0.3">
      <c r="A2261" s="35"/>
      <c r="B2261" s="36"/>
      <c r="C2261" s="37"/>
      <c r="D2261" s="38" t="s">
        <v>4903</v>
      </c>
      <c r="E2261" s="35">
        <v>8.5999999999999993E-2</v>
      </c>
      <c r="G2261" s="40"/>
      <c r="I2261" s="41"/>
      <c r="J2261" s="41"/>
      <c r="K2261" s="41">
        <f t="shared" si="176"/>
        <v>0</v>
      </c>
      <c r="L2261" s="42"/>
      <c r="M2261" s="42"/>
      <c r="N2261" s="41">
        <f t="shared" si="177"/>
        <v>0</v>
      </c>
      <c r="O2261" s="53"/>
      <c r="P2261" s="37"/>
      <c r="Q2261" s="36"/>
    </row>
    <row r="2262" spans="1:17" x14ac:dyDescent="0.3">
      <c r="K2262" s="66"/>
      <c r="L2262" s="67"/>
      <c r="M2262" s="67"/>
      <c r="N2262" s="66">
        <f>SUM(N2232:N2261)</f>
        <v>2397</v>
      </c>
      <c r="O2262" s="51">
        <v>73223</v>
      </c>
      <c r="P2262" s="68">
        <v>43728</v>
      </c>
      <c r="Q2262" s="21" t="s">
        <v>4419</v>
      </c>
    </row>
    <row r="2263" spans="1:17" x14ac:dyDescent="0.3">
      <c r="K2263" s="66"/>
      <c r="L2263" s="67"/>
      <c r="M2263" s="67"/>
      <c r="N2263" s="66"/>
    </row>
    <row r="2264" spans="1:17" x14ac:dyDescent="0.3">
      <c r="A2264" s="63" t="s">
        <v>4907</v>
      </c>
      <c r="C2264" s="48">
        <v>43731</v>
      </c>
      <c r="D2264" s="22" t="s">
        <v>4908</v>
      </c>
      <c r="E2264" s="44">
        <v>1.552</v>
      </c>
      <c r="F2264" s="23" t="s">
        <v>4909</v>
      </c>
      <c r="G2264" s="24" t="s">
        <v>4910</v>
      </c>
      <c r="H2264" s="23">
        <v>1080</v>
      </c>
      <c r="I2264" s="25">
        <v>0.5</v>
      </c>
      <c r="J2264" s="46">
        <v>34320</v>
      </c>
      <c r="K2264" s="66">
        <f t="shared" si="176"/>
        <v>98060</v>
      </c>
      <c r="L2264" s="67"/>
      <c r="M2264" s="67"/>
      <c r="N2264" s="66">
        <f t="shared" si="177"/>
        <v>0.5</v>
      </c>
      <c r="O2264" s="131"/>
    </row>
    <row r="2265" spans="1:17" x14ac:dyDescent="0.3">
      <c r="A2265" s="63">
        <v>759</v>
      </c>
      <c r="C2265" s="48">
        <v>43731</v>
      </c>
      <c r="D2265" s="22" t="s">
        <v>4911</v>
      </c>
      <c r="E2265" s="44">
        <v>7.2080000000000002</v>
      </c>
      <c r="F2265" s="23" t="s">
        <v>4912</v>
      </c>
      <c r="G2265" s="24" t="s">
        <v>4913</v>
      </c>
      <c r="H2265" s="23">
        <v>1090</v>
      </c>
      <c r="I2265" s="25">
        <v>1</v>
      </c>
      <c r="J2265" s="46">
        <v>20470</v>
      </c>
      <c r="K2265" s="66">
        <f t="shared" si="176"/>
        <v>58490</v>
      </c>
      <c r="L2265" s="67">
        <v>153000</v>
      </c>
      <c r="M2265" s="67">
        <v>612</v>
      </c>
      <c r="N2265" s="66">
        <f t="shared" si="177"/>
        <v>613</v>
      </c>
      <c r="O2265" s="131"/>
    </row>
    <row r="2266" spans="1:17" x14ac:dyDescent="0.3">
      <c r="D2266" s="22" t="s">
        <v>1568</v>
      </c>
      <c r="E2266" s="44">
        <v>5.4089999999999998</v>
      </c>
      <c r="F2266" s="23" t="s">
        <v>77</v>
      </c>
      <c r="G2266" s="24" t="s">
        <v>77</v>
      </c>
      <c r="K2266" s="66">
        <f t="shared" si="176"/>
        <v>0</v>
      </c>
      <c r="L2266" s="67"/>
      <c r="M2266" s="67"/>
      <c r="N2266" s="66">
        <f t="shared" si="177"/>
        <v>0</v>
      </c>
      <c r="O2266" s="131"/>
    </row>
    <row r="2267" spans="1:17" x14ac:dyDescent="0.3">
      <c r="A2267" s="63">
        <v>760</v>
      </c>
      <c r="C2267" s="48">
        <v>43731</v>
      </c>
      <c r="D2267" s="22" t="s">
        <v>4914</v>
      </c>
      <c r="E2267" s="44">
        <v>0.161</v>
      </c>
      <c r="F2267" s="23" t="s">
        <v>4915</v>
      </c>
      <c r="G2267" s="24" t="s">
        <v>4916</v>
      </c>
      <c r="H2267" s="23">
        <v>1190</v>
      </c>
      <c r="I2267" s="25">
        <v>0.5</v>
      </c>
      <c r="J2267" s="46">
        <v>3930</v>
      </c>
      <c r="K2267" s="66">
        <f t="shared" si="176"/>
        <v>11230</v>
      </c>
      <c r="L2267" s="67">
        <v>13000</v>
      </c>
      <c r="M2267" s="67">
        <v>52</v>
      </c>
      <c r="N2267" s="66">
        <f t="shared" si="177"/>
        <v>52.5</v>
      </c>
      <c r="O2267" s="131"/>
    </row>
    <row r="2268" spans="1:17" x14ac:dyDescent="0.3">
      <c r="A2268" s="63" t="s">
        <v>4917</v>
      </c>
      <c r="C2268" s="48">
        <v>43731</v>
      </c>
      <c r="D2268" s="22" t="s">
        <v>4918</v>
      </c>
      <c r="E2268" s="44">
        <v>0.436</v>
      </c>
      <c r="F2268" s="23" t="s">
        <v>4920</v>
      </c>
      <c r="G2268" s="24" t="s">
        <v>4921</v>
      </c>
      <c r="H2268" s="23">
        <v>1220</v>
      </c>
      <c r="J2268" s="46">
        <v>770</v>
      </c>
      <c r="K2268" s="66">
        <f t="shared" si="176"/>
        <v>2200</v>
      </c>
      <c r="L2268" s="67"/>
      <c r="M2268" s="67"/>
      <c r="N2268" s="66">
        <f t="shared" si="177"/>
        <v>0</v>
      </c>
      <c r="O2268" s="131" t="s">
        <v>4922</v>
      </c>
    </row>
    <row r="2269" spans="1:17" x14ac:dyDescent="0.3">
      <c r="D2269" s="22" t="s">
        <v>4919</v>
      </c>
      <c r="E2269" s="44">
        <v>1.2989999999999999</v>
      </c>
      <c r="F2269" s="23" t="s">
        <v>77</v>
      </c>
      <c r="G2269" s="24" t="s">
        <v>77</v>
      </c>
      <c r="J2269" s="46">
        <v>1780</v>
      </c>
      <c r="K2269" s="66">
        <f t="shared" si="176"/>
        <v>5090</v>
      </c>
      <c r="L2269" s="67"/>
      <c r="M2269" s="67"/>
      <c r="N2269" s="66">
        <f t="shared" si="177"/>
        <v>0</v>
      </c>
      <c r="O2269" s="131"/>
    </row>
    <row r="2270" spans="1:17" x14ac:dyDescent="0.3">
      <c r="A2270" s="63">
        <v>761</v>
      </c>
      <c r="C2270" s="48">
        <v>43731</v>
      </c>
      <c r="D2270" s="22" t="s">
        <v>4923</v>
      </c>
      <c r="E2270" s="44">
        <v>8.0399999999999991</v>
      </c>
      <c r="F2270" s="23" t="s">
        <v>4924</v>
      </c>
      <c r="G2270" s="24" t="s">
        <v>4925</v>
      </c>
      <c r="H2270" s="23">
        <v>1090</v>
      </c>
      <c r="I2270" s="25">
        <v>0.5</v>
      </c>
      <c r="J2270" s="46">
        <v>28760</v>
      </c>
      <c r="K2270" s="66">
        <f t="shared" si="176"/>
        <v>82170</v>
      </c>
      <c r="L2270" s="67">
        <v>85000</v>
      </c>
      <c r="M2270" s="67">
        <v>340</v>
      </c>
      <c r="N2270" s="66">
        <f t="shared" si="177"/>
        <v>340.5</v>
      </c>
      <c r="O2270" s="131"/>
    </row>
    <row r="2271" spans="1:17" x14ac:dyDescent="0.3">
      <c r="A2271" s="63" t="s">
        <v>4926</v>
      </c>
      <c r="C2271" s="48">
        <v>43731</v>
      </c>
      <c r="D2271" s="22" t="s">
        <v>4927</v>
      </c>
      <c r="E2271" s="44">
        <v>1</v>
      </c>
      <c r="F2271" s="23" t="s">
        <v>4928</v>
      </c>
      <c r="G2271" s="24" t="s">
        <v>4929</v>
      </c>
      <c r="H2271" s="23">
        <v>1150</v>
      </c>
      <c r="I2271" s="25">
        <v>0.5</v>
      </c>
      <c r="J2271" s="46">
        <v>1450</v>
      </c>
      <c r="K2271" s="66">
        <f t="shared" si="176"/>
        <v>4140</v>
      </c>
      <c r="L2271" s="67"/>
      <c r="M2271" s="67"/>
      <c r="N2271" s="66">
        <f t="shared" si="177"/>
        <v>0.5</v>
      </c>
      <c r="O2271" s="131"/>
    </row>
    <row r="2272" spans="1:17" s="39" customFormat="1" x14ac:dyDescent="0.3">
      <c r="A2272" s="35">
        <v>762</v>
      </c>
      <c r="B2272" s="36"/>
      <c r="C2272" s="37">
        <v>43731</v>
      </c>
      <c r="D2272" s="38" t="s">
        <v>4930</v>
      </c>
      <c r="E2272" s="35">
        <v>0.1212</v>
      </c>
      <c r="F2272" s="39" t="s">
        <v>4931</v>
      </c>
      <c r="G2272" s="40" t="s">
        <v>4932</v>
      </c>
      <c r="H2272" s="39">
        <v>3010</v>
      </c>
      <c r="I2272" s="41">
        <v>0.5</v>
      </c>
      <c r="J2272" s="41">
        <v>19920</v>
      </c>
      <c r="K2272" s="41">
        <f t="shared" si="176"/>
        <v>56910</v>
      </c>
      <c r="L2272" s="42">
        <v>50000</v>
      </c>
      <c r="M2272" s="42">
        <v>200</v>
      </c>
      <c r="N2272" s="41">
        <f t="shared" si="177"/>
        <v>200.5</v>
      </c>
      <c r="O2272" s="53"/>
      <c r="P2272" s="37"/>
      <c r="Q2272" s="36"/>
    </row>
    <row r="2273" spans="1:17" x14ac:dyDescent="0.3">
      <c r="K2273" s="66"/>
      <c r="L2273" s="67"/>
      <c r="M2273" s="67"/>
      <c r="N2273" s="66">
        <f>SUM(N2264:N2272)</f>
        <v>1207.5</v>
      </c>
      <c r="O2273" s="131">
        <v>73239</v>
      </c>
    </row>
    <row r="2274" spans="1:17" x14ac:dyDescent="0.3">
      <c r="K2274" s="66"/>
      <c r="L2274" s="67"/>
      <c r="M2274" s="67"/>
      <c r="N2274" s="66"/>
    </row>
    <row r="2275" spans="1:17" s="64" customFormat="1" x14ac:dyDescent="0.3">
      <c r="A2275" s="63" t="s">
        <v>4906</v>
      </c>
      <c r="B2275" s="21"/>
      <c r="C2275" s="68">
        <v>43728</v>
      </c>
      <c r="D2275" s="62" t="s">
        <v>4954</v>
      </c>
      <c r="E2275" s="63" t="s">
        <v>4954</v>
      </c>
      <c r="F2275" s="64" t="s">
        <v>4955</v>
      </c>
      <c r="G2275" s="65" t="s">
        <v>4956</v>
      </c>
      <c r="H2275" s="64">
        <v>1160</v>
      </c>
      <c r="I2275" s="66">
        <v>0.5</v>
      </c>
      <c r="J2275" s="66">
        <v>7390</v>
      </c>
      <c r="K2275" s="66">
        <f>ROUND(J2275/0.35,-1)</f>
        <v>21110</v>
      </c>
      <c r="L2275" s="67"/>
      <c r="M2275" s="67"/>
      <c r="N2275" s="66">
        <f>I2275+M2275</f>
        <v>0.5</v>
      </c>
      <c r="O2275" s="132"/>
      <c r="P2275" s="68"/>
      <c r="Q2275" s="21"/>
    </row>
    <row r="2276" spans="1:17" x14ac:dyDescent="0.3">
      <c r="A2276" s="63">
        <v>764</v>
      </c>
      <c r="C2276" s="48">
        <v>43731</v>
      </c>
      <c r="D2276" s="22" t="s">
        <v>4933</v>
      </c>
      <c r="E2276" s="44">
        <v>7.27</v>
      </c>
      <c r="F2276" s="23" t="s">
        <v>4934</v>
      </c>
      <c r="G2276" s="24" t="s">
        <v>4935</v>
      </c>
      <c r="H2276" s="23">
        <v>1170</v>
      </c>
      <c r="I2276" s="25">
        <v>0.5</v>
      </c>
      <c r="J2276" s="46">
        <v>17730</v>
      </c>
      <c r="K2276" s="66">
        <f t="shared" si="176"/>
        <v>50660</v>
      </c>
      <c r="L2276" s="67">
        <v>55000</v>
      </c>
      <c r="M2276" s="67">
        <v>220</v>
      </c>
      <c r="N2276" s="66">
        <f t="shared" si="177"/>
        <v>220.5</v>
      </c>
    </row>
    <row r="2277" spans="1:17" x14ac:dyDescent="0.3">
      <c r="A2277" s="63">
        <v>766</v>
      </c>
      <c r="C2277" s="48">
        <v>43731</v>
      </c>
      <c r="D2277" s="22" t="s">
        <v>3211</v>
      </c>
      <c r="E2277" s="44">
        <v>2.5910000000000002</v>
      </c>
      <c r="F2277" s="23" t="s">
        <v>4936</v>
      </c>
      <c r="G2277" s="24" t="s">
        <v>4937</v>
      </c>
      <c r="H2277" s="23">
        <v>1150</v>
      </c>
      <c r="I2277" s="25">
        <v>0.5</v>
      </c>
      <c r="J2277" s="46">
        <v>24870</v>
      </c>
      <c r="K2277" s="66">
        <f t="shared" si="176"/>
        <v>71060</v>
      </c>
      <c r="L2277" s="67">
        <v>112000</v>
      </c>
      <c r="M2277" s="67">
        <v>448</v>
      </c>
      <c r="N2277" s="66">
        <f t="shared" si="177"/>
        <v>448.5</v>
      </c>
    </row>
    <row r="2278" spans="1:17" x14ac:dyDescent="0.3">
      <c r="A2278" s="63">
        <v>763</v>
      </c>
      <c r="C2278" s="48">
        <v>43731</v>
      </c>
      <c r="D2278" s="22" t="s">
        <v>3466</v>
      </c>
      <c r="E2278" s="44" t="s">
        <v>4938</v>
      </c>
      <c r="F2278" s="23" t="s">
        <v>4942</v>
      </c>
      <c r="G2278" s="24" t="s">
        <v>4943</v>
      </c>
      <c r="H2278" s="23">
        <v>1190</v>
      </c>
      <c r="I2278" s="25">
        <v>2</v>
      </c>
      <c r="J2278" s="46">
        <v>46070</v>
      </c>
      <c r="K2278" s="66">
        <f t="shared" si="176"/>
        <v>131630</v>
      </c>
      <c r="L2278" s="67">
        <v>100000</v>
      </c>
      <c r="M2278" s="67">
        <v>400</v>
      </c>
      <c r="N2278" s="66">
        <f t="shared" si="177"/>
        <v>402</v>
      </c>
    </row>
    <row r="2279" spans="1:17" x14ac:dyDescent="0.3">
      <c r="D2279" s="22" t="s">
        <v>3467</v>
      </c>
      <c r="E2279" s="44" t="s">
        <v>4939</v>
      </c>
      <c r="F2279" s="23" t="s">
        <v>77</v>
      </c>
      <c r="G2279" s="24" t="s">
        <v>77</v>
      </c>
      <c r="K2279" s="66">
        <f t="shared" si="176"/>
        <v>0</v>
      </c>
      <c r="L2279" s="67"/>
      <c r="M2279" s="67"/>
      <c r="N2279" s="66">
        <f t="shared" si="177"/>
        <v>0</v>
      </c>
    </row>
    <row r="2280" spans="1:17" x14ac:dyDescent="0.3">
      <c r="D2280" s="22" t="s">
        <v>3468</v>
      </c>
      <c r="E2280" s="44" t="s">
        <v>4940</v>
      </c>
      <c r="F2280" s="23" t="s">
        <v>77</v>
      </c>
      <c r="G2280" s="24" t="s">
        <v>77</v>
      </c>
      <c r="K2280" s="66">
        <f t="shared" si="176"/>
        <v>0</v>
      </c>
      <c r="L2280" s="67"/>
      <c r="M2280" s="67"/>
      <c r="N2280" s="66">
        <f t="shared" si="177"/>
        <v>0</v>
      </c>
    </row>
    <row r="2281" spans="1:17" x14ac:dyDescent="0.3">
      <c r="D2281" s="22" t="s">
        <v>3469</v>
      </c>
      <c r="E2281" s="44" t="s">
        <v>4941</v>
      </c>
      <c r="F2281" s="23" t="s">
        <v>77</v>
      </c>
      <c r="G2281" s="24" t="s">
        <v>77</v>
      </c>
      <c r="K2281" s="66">
        <f t="shared" si="176"/>
        <v>0</v>
      </c>
      <c r="L2281" s="67"/>
      <c r="M2281" s="67"/>
      <c r="N2281" s="66">
        <f t="shared" si="177"/>
        <v>0</v>
      </c>
    </row>
    <row r="2282" spans="1:17" x14ac:dyDescent="0.3">
      <c r="A2282" s="63">
        <v>765</v>
      </c>
      <c r="C2282" s="48">
        <v>43731</v>
      </c>
      <c r="D2282" s="22" t="s">
        <v>4944</v>
      </c>
      <c r="E2282" s="44">
        <v>0.32200000000000001</v>
      </c>
      <c r="F2282" s="23" t="s">
        <v>4945</v>
      </c>
      <c r="G2282" s="24" t="s">
        <v>4946</v>
      </c>
      <c r="H2282" s="23">
        <v>1050</v>
      </c>
      <c r="I2282" s="25">
        <v>0.5</v>
      </c>
      <c r="J2282" s="46">
        <v>590</v>
      </c>
      <c r="K2282" s="66">
        <f t="shared" si="176"/>
        <v>1690</v>
      </c>
      <c r="L2282" s="67">
        <v>5152</v>
      </c>
      <c r="M2282" s="67">
        <v>20.6</v>
      </c>
      <c r="N2282" s="66">
        <f t="shared" si="177"/>
        <v>21.1</v>
      </c>
    </row>
    <row r="2283" spans="1:17" x14ac:dyDescent="0.3">
      <c r="A2283" s="63" t="s">
        <v>4947</v>
      </c>
      <c r="C2283" s="48">
        <v>43732</v>
      </c>
      <c r="D2283" s="22" t="s">
        <v>4948</v>
      </c>
      <c r="E2283" s="44">
        <v>62.573999999999998</v>
      </c>
      <c r="F2283" s="23" t="s">
        <v>4949</v>
      </c>
      <c r="G2283" s="24" t="s">
        <v>4950</v>
      </c>
      <c r="H2283" s="23">
        <v>1190</v>
      </c>
      <c r="I2283" s="25">
        <v>0.5</v>
      </c>
      <c r="J2283" s="46">
        <v>93450</v>
      </c>
      <c r="K2283" s="66">
        <f t="shared" si="176"/>
        <v>267000</v>
      </c>
      <c r="L2283" s="67"/>
      <c r="M2283" s="67"/>
      <c r="N2283" s="66">
        <f t="shared" si="177"/>
        <v>0.5</v>
      </c>
    </row>
    <row r="2284" spans="1:17" x14ac:dyDescent="0.3">
      <c r="A2284" s="63">
        <v>767</v>
      </c>
      <c r="C2284" s="48">
        <v>43732</v>
      </c>
      <c r="D2284" s="22" t="s">
        <v>4951</v>
      </c>
      <c r="E2284" s="44">
        <v>0.96199999999999997</v>
      </c>
      <c r="F2284" s="23" t="s">
        <v>4952</v>
      </c>
      <c r="G2284" s="24" t="s">
        <v>4953</v>
      </c>
      <c r="H2284" s="23">
        <v>1100</v>
      </c>
      <c r="I2284" s="25">
        <v>0.5</v>
      </c>
      <c r="J2284" s="46">
        <v>26970</v>
      </c>
      <c r="K2284" s="66">
        <f t="shared" si="176"/>
        <v>77060</v>
      </c>
      <c r="L2284" s="67">
        <v>85000</v>
      </c>
      <c r="M2284" s="67">
        <v>340</v>
      </c>
      <c r="N2284" s="66">
        <f t="shared" si="177"/>
        <v>340.5</v>
      </c>
    </row>
    <row r="2285" spans="1:17" x14ac:dyDescent="0.3">
      <c r="A2285" s="63">
        <v>768</v>
      </c>
      <c r="C2285" s="48">
        <v>43732</v>
      </c>
      <c r="D2285" s="22" t="s">
        <v>4957</v>
      </c>
      <c r="E2285" s="44">
        <v>0.16</v>
      </c>
      <c r="F2285" s="23" t="s">
        <v>4959</v>
      </c>
      <c r="G2285" s="24" t="s">
        <v>4960</v>
      </c>
      <c r="H2285" s="23">
        <v>3010</v>
      </c>
      <c r="I2285" s="25">
        <v>1</v>
      </c>
      <c r="J2285" s="46">
        <v>20390</v>
      </c>
      <c r="K2285" s="66">
        <f t="shared" si="176"/>
        <v>58260</v>
      </c>
      <c r="L2285" s="67">
        <v>76000</v>
      </c>
      <c r="M2285" s="67">
        <v>304</v>
      </c>
      <c r="N2285" s="66">
        <f t="shared" si="177"/>
        <v>305</v>
      </c>
    </row>
    <row r="2286" spans="1:17" x14ac:dyDescent="0.3">
      <c r="D2286" s="22" t="s">
        <v>4958</v>
      </c>
      <c r="E2286" s="44">
        <v>5.7000000000000002E-3</v>
      </c>
      <c r="F2286" s="23" t="s">
        <v>77</v>
      </c>
      <c r="G2286" s="24" t="s">
        <v>77</v>
      </c>
      <c r="K2286" s="66">
        <f t="shared" si="176"/>
        <v>0</v>
      </c>
      <c r="L2286" s="67"/>
      <c r="M2286" s="67"/>
      <c r="N2286" s="66">
        <f t="shared" si="177"/>
        <v>0</v>
      </c>
    </row>
    <row r="2287" spans="1:17" x14ac:dyDescent="0.3">
      <c r="A2287" s="63" t="s">
        <v>4961</v>
      </c>
      <c r="C2287" s="48">
        <v>43732</v>
      </c>
      <c r="D2287" s="22" t="s">
        <v>4625</v>
      </c>
      <c r="E2287" s="44">
        <v>5144</v>
      </c>
      <c r="F2287" s="23" t="s">
        <v>4962</v>
      </c>
      <c r="G2287" s="24" t="s">
        <v>4963</v>
      </c>
      <c r="H2287" s="23">
        <v>1070</v>
      </c>
      <c r="I2287" s="25">
        <v>0.5</v>
      </c>
      <c r="J2287" s="46">
        <v>54300</v>
      </c>
      <c r="K2287" s="66">
        <f t="shared" si="176"/>
        <v>155140</v>
      </c>
      <c r="L2287" s="67"/>
      <c r="M2287" s="67"/>
      <c r="N2287" s="66">
        <f t="shared" si="177"/>
        <v>0.5</v>
      </c>
    </row>
    <row r="2288" spans="1:17" x14ac:dyDescent="0.3">
      <c r="A2288" s="63" t="s">
        <v>4964</v>
      </c>
      <c r="C2288" s="48">
        <v>43732</v>
      </c>
      <c r="D2288" s="22" t="s">
        <v>4965</v>
      </c>
      <c r="E2288" s="44" t="s">
        <v>4968</v>
      </c>
      <c r="F2288" s="23" t="s">
        <v>4967</v>
      </c>
      <c r="G2288" s="24" t="s">
        <v>4970</v>
      </c>
      <c r="H2288" s="23">
        <v>3010</v>
      </c>
      <c r="I2288" s="25">
        <v>1</v>
      </c>
      <c r="J2288" s="46">
        <v>158590</v>
      </c>
      <c r="K2288" s="66">
        <f t="shared" si="176"/>
        <v>453110</v>
      </c>
      <c r="L2288" s="67"/>
      <c r="M2288" s="67"/>
      <c r="N2288" s="66">
        <f t="shared" si="177"/>
        <v>1</v>
      </c>
    </row>
    <row r="2289" spans="1:17" x14ac:dyDescent="0.3">
      <c r="D2289" s="22" t="s">
        <v>4966</v>
      </c>
      <c r="E2289" s="44" t="s">
        <v>4969</v>
      </c>
      <c r="F2289" s="23" t="s">
        <v>77</v>
      </c>
      <c r="G2289" s="24" t="s">
        <v>77</v>
      </c>
      <c r="K2289" s="66">
        <f t="shared" si="176"/>
        <v>0</v>
      </c>
      <c r="L2289" s="67"/>
      <c r="M2289" s="67"/>
      <c r="N2289" s="66">
        <f t="shared" si="177"/>
        <v>0</v>
      </c>
    </row>
    <row r="2290" spans="1:17" x14ac:dyDescent="0.3">
      <c r="A2290" s="63">
        <v>769</v>
      </c>
      <c r="C2290" s="48">
        <v>43732</v>
      </c>
      <c r="D2290" s="22" t="s">
        <v>4971</v>
      </c>
      <c r="E2290" s="44">
        <v>2.5190000000000001</v>
      </c>
      <c r="F2290" s="23" t="s">
        <v>4972</v>
      </c>
      <c r="G2290" s="24" t="s">
        <v>4973</v>
      </c>
      <c r="H2290" s="23">
        <v>1120</v>
      </c>
      <c r="I2290" s="25">
        <v>0.5</v>
      </c>
      <c r="J2290" s="46">
        <v>11650</v>
      </c>
      <c r="K2290" s="66">
        <f t="shared" si="176"/>
        <v>33290</v>
      </c>
      <c r="L2290" s="67">
        <v>72000</v>
      </c>
      <c r="M2290" s="67">
        <v>288</v>
      </c>
      <c r="N2290" s="66">
        <f t="shared" si="177"/>
        <v>288.5</v>
      </c>
    </row>
    <row r="2291" spans="1:17" x14ac:dyDescent="0.3">
      <c r="A2291" s="63">
        <v>770</v>
      </c>
      <c r="C2291" s="48">
        <v>43732</v>
      </c>
      <c r="D2291" s="22" t="s">
        <v>4016</v>
      </c>
      <c r="E2291" s="44">
        <v>0.11700000000000001</v>
      </c>
      <c r="F2291" s="23" t="s">
        <v>4974</v>
      </c>
      <c r="G2291" s="24" t="s">
        <v>4975</v>
      </c>
      <c r="H2291" s="23">
        <v>2050</v>
      </c>
      <c r="I2291" s="25">
        <v>0.5</v>
      </c>
      <c r="J2291" s="46">
        <v>11070</v>
      </c>
      <c r="K2291" s="66">
        <f t="shared" si="176"/>
        <v>31630</v>
      </c>
      <c r="L2291" s="67">
        <v>22000</v>
      </c>
      <c r="M2291" s="67">
        <v>88.5</v>
      </c>
      <c r="N2291" s="66">
        <f t="shared" si="177"/>
        <v>89</v>
      </c>
    </row>
    <row r="2292" spans="1:17" x14ac:dyDescent="0.3">
      <c r="A2292" s="63">
        <v>771</v>
      </c>
      <c r="C2292" s="48">
        <v>43732</v>
      </c>
      <c r="D2292" s="22" t="s">
        <v>4976</v>
      </c>
      <c r="E2292" s="44">
        <v>0.2974</v>
      </c>
      <c r="F2292" s="23" t="s">
        <v>4570</v>
      </c>
      <c r="G2292" s="24" t="s">
        <v>4978</v>
      </c>
      <c r="H2292" s="23">
        <v>3010</v>
      </c>
      <c r="I2292" s="25">
        <v>1</v>
      </c>
      <c r="J2292" s="46">
        <v>22220</v>
      </c>
      <c r="K2292" s="66">
        <f t="shared" si="176"/>
        <v>63490</v>
      </c>
      <c r="L2292" s="67">
        <v>107500</v>
      </c>
      <c r="M2292" s="67">
        <v>430</v>
      </c>
      <c r="N2292" s="66">
        <f t="shared" si="177"/>
        <v>431</v>
      </c>
    </row>
    <row r="2293" spans="1:17" x14ac:dyDescent="0.3">
      <c r="D2293" s="22" t="s">
        <v>4977</v>
      </c>
      <c r="E2293" s="44">
        <v>7.2700000000000001E-2</v>
      </c>
      <c r="F2293" s="23" t="s">
        <v>77</v>
      </c>
      <c r="G2293" s="24" t="s">
        <v>77</v>
      </c>
      <c r="K2293" s="66">
        <f t="shared" si="176"/>
        <v>0</v>
      </c>
      <c r="L2293" s="67"/>
      <c r="M2293" s="67"/>
      <c r="N2293" s="66">
        <f t="shared" si="177"/>
        <v>0</v>
      </c>
    </row>
    <row r="2294" spans="1:17" x14ac:dyDescent="0.3">
      <c r="A2294" s="63">
        <v>772</v>
      </c>
      <c r="C2294" s="48">
        <v>43733</v>
      </c>
      <c r="D2294" s="22" t="s">
        <v>4983</v>
      </c>
      <c r="E2294" s="44">
        <v>1.0569999999999999</v>
      </c>
      <c r="F2294" s="23" t="s">
        <v>4982</v>
      </c>
      <c r="G2294" s="24" t="s">
        <v>4984</v>
      </c>
      <c r="H2294" s="23">
        <v>1100</v>
      </c>
      <c r="I2294" s="25">
        <v>0.5</v>
      </c>
      <c r="J2294" s="46">
        <v>28850</v>
      </c>
      <c r="K2294" s="66">
        <f t="shared" si="176"/>
        <v>82430</v>
      </c>
      <c r="L2294" s="67">
        <v>72850</v>
      </c>
      <c r="M2294" s="67">
        <v>291.60000000000002</v>
      </c>
      <c r="N2294" s="66">
        <f t="shared" si="177"/>
        <v>292.10000000000002</v>
      </c>
    </row>
    <row r="2295" spans="1:17" s="39" customFormat="1" x14ac:dyDescent="0.3">
      <c r="A2295" s="35">
        <v>773</v>
      </c>
      <c r="B2295" s="36"/>
      <c r="C2295" s="37">
        <v>43733</v>
      </c>
      <c r="D2295" s="38" t="s">
        <v>4990</v>
      </c>
      <c r="E2295" s="35" t="s">
        <v>4991</v>
      </c>
      <c r="F2295" s="39" t="s">
        <v>4992</v>
      </c>
      <c r="G2295" s="40" t="s">
        <v>1347</v>
      </c>
      <c r="H2295" s="39">
        <v>2010</v>
      </c>
      <c r="I2295" s="41">
        <v>0.5</v>
      </c>
      <c r="J2295" s="41">
        <v>16320</v>
      </c>
      <c r="K2295" s="41">
        <f t="shared" ref="K2295:K2352" si="178">ROUND(J2295/0.35,-1)</f>
        <v>46630</v>
      </c>
      <c r="L2295" s="42">
        <v>39900</v>
      </c>
      <c r="M2295" s="42">
        <v>159.6</v>
      </c>
      <c r="N2295" s="41">
        <f t="shared" ref="N2295:N2352" si="179">I2295+M2295</f>
        <v>160.1</v>
      </c>
      <c r="O2295" s="53"/>
      <c r="P2295" s="37"/>
      <c r="Q2295" s="36"/>
    </row>
    <row r="2296" spans="1:17" x14ac:dyDescent="0.3">
      <c r="K2296" s="66"/>
      <c r="L2296" s="67"/>
      <c r="M2296" s="67"/>
      <c r="N2296" s="66">
        <f>SUM(N2275:N2295)</f>
        <v>3000.7999999999997</v>
      </c>
      <c r="O2296" s="51">
        <v>73261</v>
      </c>
      <c r="P2296" s="68">
        <v>43733</v>
      </c>
      <c r="Q2296" s="21" t="s">
        <v>4419</v>
      </c>
    </row>
    <row r="2297" spans="1:17" x14ac:dyDescent="0.3">
      <c r="K2297" s="66"/>
      <c r="L2297" s="67"/>
      <c r="M2297" s="67"/>
      <c r="N2297" s="66"/>
    </row>
    <row r="2298" spans="1:17" x14ac:dyDescent="0.3">
      <c r="A2298" s="63" t="s">
        <v>4979</v>
      </c>
      <c r="C2298" s="48">
        <v>43733</v>
      </c>
      <c r="D2298" s="22" t="s">
        <v>4980</v>
      </c>
      <c r="E2298" s="44">
        <v>1.0569999999999999</v>
      </c>
      <c r="F2298" s="23" t="s">
        <v>4981</v>
      </c>
      <c r="G2298" s="24" t="s">
        <v>4982</v>
      </c>
      <c r="H2298" s="23">
        <v>1100</v>
      </c>
      <c r="I2298" s="25">
        <v>0.5</v>
      </c>
      <c r="J2298" s="46">
        <v>28850</v>
      </c>
      <c r="K2298" s="66">
        <f>ROUND(J2298/0.35,-1)</f>
        <v>82430</v>
      </c>
      <c r="L2298" s="67"/>
      <c r="M2298" s="67"/>
      <c r="N2298" s="66">
        <f>I2298+M2298</f>
        <v>0.5</v>
      </c>
    </row>
    <row r="2299" spans="1:17" x14ac:dyDescent="0.3">
      <c r="A2299" s="63" t="s">
        <v>4985</v>
      </c>
      <c r="C2299" s="48">
        <v>43733</v>
      </c>
      <c r="D2299" s="22" t="s">
        <v>4986</v>
      </c>
      <c r="E2299" s="44" t="s">
        <v>4987</v>
      </c>
      <c r="F2299" s="23" t="s">
        <v>4988</v>
      </c>
      <c r="G2299" s="24" t="s">
        <v>4989</v>
      </c>
      <c r="H2299" s="23">
        <v>1060</v>
      </c>
      <c r="I2299" s="25">
        <v>0.5</v>
      </c>
      <c r="J2299" s="46">
        <v>4810</v>
      </c>
      <c r="K2299" s="66">
        <f>ROUND(J2299/0.35,-1)</f>
        <v>13740</v>
      </c>
      <c r="L2299" s="67"/>
      <c r="M2299" s="67"/>
      <c r="N2299" s="66">
        <f>I2299+M2299</f>
        <v>0.5</v>
      </c>
    </row>
    <row r="2300" spans="1:17" x14ac:dyDescent="0.3">
      <c r="A2300" s="63" t="s">
        <v>4993</v>
      </c>
      <c r="C2300" s="48">
        <v>43733</v>
      </c>
      <c r="D2300" s="22" t="s">
        <v>4994</v>
      </c>
      <c r="E2300" s="44">
        <v>0.14000000000000001</v>
      </c>
      <c r="F2300" s="23" t="s">
        <v>4999</v>
      </c>
      <c r="G2300" s="24" t="s">
        <v>5000</v>
      </c>
      <c r="H2300" s="23">
        <v>2050</v>
      </c>
      <c r="I2300" s="25">
        <v>2.5</v>
      </c>
      <c r="J2300" s="46">
        <v>24500</v>
      </c>
      <c r="K2300" s="66">
        <f t="shared" si="178"/>
        <v>70000</v>
      </c>
      <c r="L2300" s="67"/>
      <c r="M2300" s="67"/>
      <c r="N2300" s="66">
        <f t="shared" si="179"/>
        <v>2.5</v>
      </c>
    </row>
    <row r="2301" spans="1:17" x14ac:dyDescent="0.3">
      <c r="D2301" s="22" t="s">
        <v>4995</v>
      </c>
      <c r="E2301" s="44">
        <v>0.32400000000000001</v>
      </c>
      <c r="F2301" s="23" t="s">
        <v>77</v>
      </c>
      <c r="G2301" s="64" t="s">
        <v>77</v>
      </c>
      <c r="K2301" s="66">
        <f t="shared" si="178"/>
        <v>0</v>
      </c>
      <c r="L2301" s="67"/>
      <c r="M2301" s="67"/>
      <c r="N2301" s="66">
        <f t="shared" si="179"/>
        <v>0</v>
      </c>
    </row>
    <row r="2302" spans="1:17" x14ac:dyDescent="0.3">
      <c r="D2302" s="22" t="s">
        <v>4996</v>
      </c>
      <c r="E2302" s="44">
        <v>0.19400000000000001</v>
      </c>
      <c r="F2302" s="23" t="s">
        <v>77</v>
      </c>
      <c r="G2302" s="64" t="s">
        <v>77</v>
      </c>
      <c r="K2302" s="66">
        <f t="shared" si="178"/>
        <v>0</v>
      </c>
      <c r="L2302" s="67"/>
      <c r="M2302" s="67"/>
      <c r="N2302" s="66">
        <f t="shared" si="179"/>
        <v>0</v>
      </c>
    </row>
    <row r="2303" spans="1:17" x14ac:dyDescent="0.3">
      <c r="D2303" s="22" t="s">
        <v>4997</v>
      </c>
      <c r="E2303" s="44">
        <v>0.17</v>
      </c>
      <c r="F2303" s="23" t="s">
        <v>77</v>
      </c>
      <c r="G2303" s="64" t="s">
        <v>77</v>
      </c>
      <c r="K2303" s="66">
        <f t="shared" si="178"/>
        <v>0</v>
      </c>
      <c r="L2303" s="67"/>
      <c r="M2303" s="67"/>
      <c r="N2303" s="66">
        <f t="shared" si="179"/>
        <v>0</v>
      </c>
    </row>
    <row r="2304" spans="1:17" x14ac:dyDescent="0.3">
      <c r="D2304" s="22" t="s">
        <v>4998</v>
      </c>
      <c r="E2304" s="44">
        <v>0.19550000000000001</v>
      </c>
      <c r="F2304" s="23" t="s">
        <v>77</v>
      </c>
      <c r="G2304" s="64" t="s">
        <v>77</v>
      </c>
      <c r="K2304" s="66">
        <f>ROUND(J2304/0.35,-1)</f>
        <v>0</v>
      </c>
      <c r="L2304" s="67"/>
      <c r="M2304" s="67"/>
      <c r="N2304" s="66">
        <f t="shared" si="179"/>
        <v>0</v>
      </c>
    </row>
    <row r="2305" spans="1:17" x14ac:dyDescent="0.3">
      <c r="A2305" s="63">
        <v>774</v>
      </c>
      <c r="C2305" s="48">
        <v>43733</v>
      </c>
      <c r="D2305" s="22" t="s">
        <v>5001</v>
      </c>
      <c r="E2305" s="44">
        <v>30.446000000000002</v>
      </c>
      <c r="F2305" s="23" t="s">
        <v>5002</v>
      </c>
      <c r="G2305" s="24" t="s">
        <v>5003</v>
      </c>
      <c r="H2305" s="23">
        <v>1180</v>
      </c>
      <c r="I2305" s="25">
        <v>0.5</v>
      </c>
      <c r="J2305" s="46">
        <v>38480</v>
      </c>
      <c r="L2305" s="67">
        <v>198000</v>
      </c>
      <c r="M2305" s="67">
        <v>792</v>
      </c>
      <c r="N2305" s="66">
        <f t="shared" si="179"/>
        <v>792.5</v>
      </c>
    </row>
    <row r="2306" spans="1:17" x14ac:dyDescent="0.3">
      <c r="A2306" s="63">
        <v>775</v>
      </c>
      <c r="C2306" s="48">
        <v>43733</v>
      </c>
      <c r="D2306" s="22" t="s">
        <v>2320</v>
      </c>
      <c r="E2306" s="44">
        <v>5</v>
      </c>
      <c r="F2306" s="23" t="s">
        <v>5004</v>
      </c>
      <c r="G2306" s="24" t="s">
        <v>5005</v>
      </c>
      <c r="H2306" s="23">
        <v>1160</v>
      </c>
      <c r="I2306" s="25">
        <v>0.5</v>
      </c>
      <c r="J2306" s="46">
        <v>24360</v>
      </c>
      <c r="K2306" s="66">
        <f t="shared" si="178"/>
        <v>69600</v>
      </c>
      <c r="L2306" s="67">
        <v>25000</v>
      </c>
      <c r="M2306" s="67">
        <v>100</v>
      </c>
      <c r="N2306" s="66">
        <f t="shared" si="179"/>
        <v>100.5</v>
      </c>
    </row>
    <row r="2307" spans="1:17" x14ac:dyDescent="0.3">
      <c r="A2307" s="63">
        <v>776</v>
      </c>
      <c r="C2307" s="48">
        <v>43733</v>
      </c>
      <c r="D2307" s="22" t="s">
        <v>5006</v>
      </c>
      <c r="E2307" s="44" t="s">
        <v>1660</v>
      </c>
      <c r="F2307" s="23" t="s">
        <v>5008</v>
      </c>
      <c r="H2307" s="23">
        <v>2010</v>
      </c>
      <c r="I2307" s="25">
        <v>1</v>
      </c>
      <c r="J2307" s="46">
        <v>14840</v>
      </c>
      <c r="K2307" s="66">
        <f t="shared" si="178"/>
        <v>42400</v>
      </c>
      <c r="L2307" s="67">
        <v>79900</v>
      </c>
      <c r="M2307" s="67">
        <v>319.60000000000002</v>
      </c>
      <c r="N2307" s="66">
        <f t="shared" si="179"/>
        <v>320.60000000000002</v>
      </c>
    </row>
    <row r="2308" spans="1:17" x14ac:dyDescent="0.3">
      <c r="D2308" s="22" t="s">
        <v>5007</v>
      </c>
      <c r="E2308" s="44" t="s">
        <v>1660</v>
      </c>
      <c r="F2308" s="23" t="s">
        <v>77</v>
      </c>
      <c r="G2308" s="24" t="s">
        <v>77</v>
      </c>
      <c r="K2308" s="66">
        <f t="shared" si="178"/>
        <v>0</v>
      </c>
      <c r="L2308" s="67"/>
      <c r="M2308" s="67"/>
      <c r="N2308" s="66">
        <f t="shared" si="179"/>
        <v>0</v>
      </c>
    </row>
    <row r="2309" spans="1:17" x14ac:dyDescent="0.3">
      <c r="A2309" s="63">
        <v>777</v>
      </c>
      <c r="C2309" s="48">
        <v>43733</v>
      </c>
      <c r="D2309" s="22" t="s">
        <v>3541</v>
      </c>
      <c r="E2309" s="44">
        <v>4.8630000000000004</v>
      </c>
      <c r="F2309" s="23" t="s">
        <v>5013</v>
      </c>
      <c r="G2309" s="24" t="s">
        <v>5014</v>
      </c>
      <c r="H2309" s="23">
        <v>1130</v>
      </c>
      <c r="I2309" s="25">
        <v>1</v>
      </c>
      <c r="J2309" s="46">
        <v>27410</v>
      </c>
      <c r="K2309" s="66">
        <f t="shared" si="178"/>
        <v>78310</v>
      </c>
      <c r="L2309" s="67">
        <v>94500</v>
      </c>
      <c r="M2309" s="67">
        <v>378</v>
      </c>
      <c r="N2309" s="66">
        <f t="shared" si="179"/>
        <v>379</v>
      </c>
    </row>
    <row r="2310" spans="1:17" x14ac:dyDescent="0.3">
      <c r="D2310" s="22" t="s">
        <v>4210</v>
      </c>
      <c r="E2310" s="44">
        <v>16.137</v>
      </c>
      <c r="F2310" s="23" t="s">
        <v>77</v>
      </c>
      <c r="G2310" s="24" t="s">
        <v>77</v>
      </c>
      <c r="K2310" s="66">
        <f t="shared" si="178"/>
        <v>0</v>
      </c>
      <c r="L2310" s="67"/>
      <c r="M2310" s="67"/>
      <c r="N2310" s="66">
        <f t="shared" si="179"/>
        <v>0</v>
      </c>
    </row>
    <row r="2311" spans="1:17" x14ac:dyDescent="0.3">
      <c r="A2311" s="63">
        <v>778</v>
      </c>
      <c r="C2311" s="48">
        <v>43734</v>
      </c>
      <c r="D2311" s="22" t="s">
        <v>5015</v>
      </c>
      <c r="E2311" s="44" t="s">
        <v>5016</v>
      </c>
      <c r="F2311" s="23" t="s">
        <v>5017</v>
      </c>
      <c r="G2311" s="24" t="s">
        <v>5018</v>
      </c>
      <c r="H2311" s="23">
        <v>1090</v>
      </c>
      <c r="I2311" s="25">
        <v>0.5</v>
      </c>
      <c r="J2311" s="46">
        <v>33310</v>
      </c>
      <c r="K2311" s="66">
        <f t="shared" si="178"/>
        <v>95170</v>
      </c>
      <c r="L2311" s="67">
        <v>128900</v>
      </c>
      <c r="M2311" s="67">
        <v>515.6</v>
      </c>
      <c r="N2311" s="66">
        <f t="shared" si="179"/>
        <v>516.1</v>
      </c>
    </row>
    <row r="2312" spans="1:17" x14ac:dyDescent="0.3">
      <c r="A2312" s="63">
        <v>779</v>
      </c>
      <c r="C2312" s="48">
        <v>43734</v>
      </c>
      <c r="D2312" s="22" t="s">
        <v>5019</v>
      </c>
      <c r="E2312" s="44">
        <v>5.0049999999999999</v>
      </c>
      <c r="F2312" s="23" t="s">
        <v>5020</v>
      </c>
      <c r="G2312" s="24" t="s">
        <v>5021</v>
      </c>
      <c r="H2312" s="23">
        <v>1050</v>
      </c>
      <c r="I2312" s="25">
        <v>0.5</v>
      </c>
      <c r="J2312" s="46">
        <v>9250</v>
      </c>
      <c r="K2312" s="66">
        <f t="shared" si="178"/>
        <v>26430</v>
      </c>
      <c r="L2312" s="67">
        <v>115115</v>
      </c>
      <c r="M2312" s="67">
        <v>460.96</v>
      </c>
      <c r="N2312" s="66">
        <f t="shared" si="179"/>
        <v>461.46</v>
      </c>
    </row>
    <row r="2313" spans="1:17" x14ac:dyDescent="0.3">
      <c r="A2313" s="63" t="s">
        <v>5022</v>
      </c>
      <c r="C2313" s="48">
        <v>43734</v>
      </c>
      <c r="D2313" s="22" t="s">
        <v>5023</v>
      </c>
      <c r="E2313" s="44">
        <v>13.28</v>
      </c>
      <c r="F2313" s="23" t="s">
        <v>5025</v>
      </c>
      <c r="G2313" s="24" t="s">
        <v>5026</v>
      </c>
      <c r="H2313" s="23" t="s">
        <v>5027</v>
      </c>
      <c r="I2313" s="25">
        <v>1</v>
      </c>
      <c r="J2313" s="46">
        <v>58540</v>
      </c>
      <c r="K2313" s="66">
        <f t="shared" si="178"/>
        <v>167260</v>
      </c>
      <c r="L2313" s="67"/>
      <c r="M2313" s="67"/>
      <c r="N2313" s="66">
        <f t="shared" si="179"/>
        <v>1</v>
      </c>
    </row>
    <row r="2314" spans="1:17" x14ac:dyDescent="0.3">
      <c r="D2314" s="22" t="s">
        <v>5024</v>
      </c>
      <c r="E2314" s="44">
        <v>6.6</v>
      </c>
      <c r="F2314" s="23" t="s">
        <v>1195</v>
      </c>
      <c r="G2314" s="24" t="s">
        <v>77</v>
      </c>
      <c r="K2314" s="66">
        <f t="shared" si="178"/>
        <v>0</v>
      </c>
      <c r="L2314" s="67"/>
      <c r="M2314" s="67"/>
      <c r="N2314" s="66">
        <f t="shared" si="179"/>
        <v>0</v>
      </c>
    </row>
    <row r="2315" spans="1:17" x14ac:dyDescent="0.3">
      <c r="A2315" s="63">
        <v>782</v>
      </c>
      <c r="C2315" s="48">
        <v>43734</v>
      </c>
      <c r="D2315" s="22" t="s">
        <v>2222</v>
      </c>
      <c r="E2315" s="44" t="s">
        <v>4482</v>
      </c>
      <c r="F2315" s="23" t="s">
        <v>2261</v>
      </c>
      <c r="G2315" s="24" t="s">
        <v>5030</v>
      </c>
      <c r="H2315" s="23">
        <v>1190</v>
      </c>
      <c r="I2315" s="25">
        <v>1</v>
      </c>
      <c r="J2315" s="46">
        <v>5460</v>
      </c>
      <c r="K2315" s="66">
        <f t="shared" si="178"/>
        <v>15600</v>
      </c>
      <c r="L2315" s="67">
        <v>20000</v>
      </c>
      <c r="M2315" s="67">
        <v>80</v>
      </c>
      <c r="N2315" s="66">
        <f t="shared" si="179"/>
        <v>81</v>
      </c>
    </row>
    <row r="2316" spans="1:17" x14ac:dyDescent="0.3">
      <c r="D2316" s="22" t="s">
        <v>2223</v>
      </c>
      <c r="E2316" s="44" t="s">
        <v>5028</v>
      </c>
      <c r="F2316" s="23" t="s">
        <v>5029</v>
      </c>
      <c r="K2316" s="66">
        <f t="shared" si="178"/>
        <v>0</v>
      </c>
      <c r="L2316" s="67"/>
      <c r="M2316" s="67"/>
      <c r="N2316" s="66">
        <f t="shared" si="179"/>
        <v>0</v>
      </c>
    </row>
    <row r="2317" spans="1:17" s="39" customFormat="1" x14ac:dyDescent="0.3">
      <c r="A2317" s="35">
        <v>783</v>
      </c>
      <c r="B2317" s="36"/>
      <c r="C2317" s="37">
        <v>43734</v>
      </c>
      <c r="D2317" s="38" t="s">
        <v>5031</v>
      </c>
      <c r="E2317" s="35" t="s">
        <v>5032</v>
      </c>
      <c r="F2317" s="39" t="s">
        <v>5033</v>
      </c>
      <c r="G2317" s="40" t="s">
        <v>5034</v>
      </c>
      <c r="H2317" s="39">
        <v>3010</v>
      </c>
      <c r="I2317" s="41">
        <v>0.5</v>
      </c>
      <c r="J2317" s="41">
        <v>46000</v>
      </c>
      <c r="K2317" s="41">
        <f t="shared" si="178"/>
        <v>131430</v>
      </c>
      <c r="L2317" s="42">
        <v>160000</v>
      </c>
      <c r="M2317" s="42">
        <v>640</v>
      </c>
      <c r="N2317" s="41">
        <f t="shared" si="179"/>
        <v>640.5</v>
      </c>
      <c r="O2317" s="53"/>
      <c r="P2317" s="37"/>
      <c r="Q2317" s="36"/>
    </row>
    <row r="2318" spans="1:17" x14ac:dyDescent="0.3">
      <c r="K2318" s="66"/>
      <c r="L2318" s="67"/>
      <c r="M2318" s="67"/>
      <c r="N2318" s="66">
        <f>SUM(N2298:N2317)</f>
        <v>3296.16</v>
      </c>
      <c r="O2318" s="51">
        <v>73294</v>
      </c>
      <c r="P2318" s="68">
        <v>43735</v>
      </c>
      <c r="Q2318" s="21" t="s">
        <v>4419</v>
      </c>
    </row>
    <row r="2319" spans="1:17" x14ac:dyDescent="0.3">
      <c r="K2319" s="66"/>
      <c r="L2319" s="67"/>
      <c r="M2319" s="67"/>
      <c r="N2319" s="66"/>
    </row>
    <row r="2320" spans="1:17" s="64" customFormat="1" x14ac:dyDescent="0.3">
      <c r="A2320" s="63" t="s">
        <v>5009</v>
      </c>
      <c r="B2320" s="21"/>
      <c r="C2320" s="68">
        <v>43733</v>
      </c>
      <c r="D2320" s="62" t="s">
        <v>5010</v>
      </c>
      <c r="E2320" s="63">
        <v>4.274</v>
      </c>
      <c r="F2320" s="64" t="s">
        <v>5011</v>
      </c>
      <c r="G2320" s="65" t="s">
        <v>5012</v>
      </c>
      <c r="H2320" s="64">
        <v>1220</v>
      </c>
      <c r="I2320" s="66">
        <v>0.5</v>
      </c>
      <c r="J2320" s="66">
        <v>30350</v>
      </c>
      <c r="K2320" s="66">
        <f>ROUND(J2320/0.35,-1)</f>
        <v>86710</v>
      </c>
      <c r="L2320" s="67"/>
      <c r="M2320" s="67"/>
      <c r="N2320" s="66">
        <f>I2320+M2320</f>
        <v>0.5</v>
      </c>
      <c r="O2320" s="133"/>
      <c r="P2320" s="68"/>
      <c r="Q2320" s="21"/>
    </row>
    <row r="2321" spans="1:15" x14ac:dyDescent="0.3">
      <c r="K2321" s="66">
        <f t="shared" si="178"/>
        <v>0</v>
      </c>
      <c r="L2321" s="67"/>
      <c r="M2321" s="67"/>
      <c r="N2321" s="66">
        <f t="shared" si="179"/>
        <v>0</v>
      </c>
    </row>
    <row r="2322" spans="1:15" x14ac:dyDescent="0.3">
      <c r="A2322" s="63">
        <v>784</v>
      </c>
      <c r="C2322" s="48">
        <v>43735</v>
      </c>
      <c r="D2322" s="22" t="s">
        <v>4986</v>
      </c>
      <c r="E2322" s="44" t="s">
        <v>5035</v>
      </c>
      <c r="F2322" s="23" t="s">
        <v>5036</v>
      </c>
      <c r="G2322" s="24" t="s">
        <v>2572</v>
      </c>
      <c r="H2322" s="23">
        <v>1060</v>
      </c>
      <c r="I2322" s="25">
        <v>0.5</v>
      </c>
      <c r="J2322" s="46">
        <v>4810</v>
      </c>
      <c r="K2322" s="66">
        <f t="shared" si="178"/>
        <v>13740</v>
      </c>
      <c r="L2322" s="67">
        <v>4000</v>
      </c>
      <c r="M2322" s="67">
        <v>16</v>
      </c>
      <c r="N2322" s="66">
        <f t="shared" si="179"/>
        <v>16.5</v>
      </c>
    </row>
    <row r="2323" spans="1:15" x14ac:dyDescent="0.3">
      <c r="A2323" s="63" t="s">
        <v>5037</v>
      </c>
      <c r="C2323" s="48">
        <v>43735</v>
      </c>
      <c r="D2323" s="22" t="s">
        <v>5038</v>
      </c>
      <c r="E2323" s="44">
        <v>28.138999999999999</v>
      </c>
      <c r="F2323" s="23" t="s">
        <v>4724</v>
      </c>
      <c r="G2323" s="24" t="s">
        <v>5039</v>
      </c>
      <c r="H2323" s="23">
        <v>1070</v>
      </c>
      <c r="I2323" s="25">
        <v>0.5</v>
      </c>
      <c r="J2323" s="46">
        <v>58970</v>
      </c>
      <c r="K2323" s="66">
        <f t="shared" si="178"/>
        <v>168490</v>
      </c>
      <c r="L2323" s="67"/>
      <c r="M2323" s="67"/>
      <c r="N2323" s="66">
        <f t="shared" si="179"/>
        <v>0.5</v>
      </c>
    </row>
    <row r="2324" spans="1:15" x14ac:dyDescent="0.3">
      <c r="A2324" s="63">
        <v>785</v>
      </c>
      <c r="C2324" s="48">
        <v>43735</v>
      </c>
      <c r="D2324" s="22" t="s">
        <v>5040</v>
      </c>
      <c r="E2324" s="44">
        <v>2.806</v>
      </c>
      <c r="F2324" s="23" t="s">
        <v>5041</v>
      </c>
      <c r="G2324" s="24" t="s">
        <v>5042</v>
      </c>
      <c r="H2324" s="23">
        <v>1130</v>
      </c>
      <c r="I2324" s="25">
        <v>0.5</v>
      </c>
      <c r="J2324" s="46">
        <v>38900</v>
      </c>
      <c r="K2324" s="66">
        <f t="shared" si="178"/>
        <v>111140</v>
      </c>
      <c r="L2324" s="67">
        <v>133000</v>
      </c>
      <c r="M2324" s="67">
        <v>532</v>
      </c>
      <c r="N2324" s="66">
        <f t="shared" si="179"/>
        <v>532.5</v>
      </c>
    </row>
    <row r="2325" spans="1:15" x14ac:dyDescent="0.3">
      <c r="A2325" s="63" t="s">
        <v>5043</v>
      </c>
      <c r="C2325" s="48">
        <v>43735</v>
      </c>
      <c r="D2325" s="22" t="s">
        <v>5044</v>
      </c>
      <c r="E2325" s="44">
        <v>0.33800000000000002</v>
      </c>
      <c r="F2325" s="23" t="s">
        <v>5045</v>
      </c>
      <c r="G2325" s="24" t="s">
        <v>5046</v>
      </c>
      <c r="H2325" s="23">
        <v>1100</v>
      </c>
      <c r="I2325" s="25">
        <v>0.5</v>
      </c>
      <c r="J2325" s="46">
        <v>36230</v>
      </c>
      <c r="K2325" s="66">
        <f t="shared" si="178"/>
        <v>103510</v>
      </c>
      <c r="L2325" s="67"/>
      <c r="M2325" s="67"/>
      <c r="N2325" s="66">
        <f t="shared" si="179"/>
        <v>0.5</v>
      </c>
    </row>
    <row r="2326" spans="1:15" x14ac:dyDescent="0.3">
      <c r="A2326" s="63" t="s">
        <v>5048</v>
      </c>
      <c r="C2326" s="48">
        <v>43735</v>
      </c>
      <c r="D2326" s="22" t="s">
        <v>5049</v>
      </c>
      <c r="E2326" s="44">
        <v>1.0021</v>
      </c>
      <c r="F2326" s="23" t="s">
        <v>5050</v>
      </c>
      <c r="G2326" s="24" t="s">
        <v>5051</v>
      </c>
      <c r="H2326" s="23">
        <v>1010</v>
      </c>
      <c r="I2326" s="25">
        <v>0.5</v>
      </c>
      <c r="J2326" s="46">
        <v>6670</v>
      </c>
      <c r="K2326" s="66">
        <f t="shared" si="178"/>
        <v>19060</v>
      </c>
      <c r="L2326" s="67"/>
      <c r="M2326" s="67"/>
      <c r="N2326" s="66">
        <f t="shared" si="179"/>
        <v>0.5</v>
      </c>
      <c r="O2326" s="51" t="s">
        <v>5047</v>
      </c>
    </row>
    <row r="2327" spans="1:15" x14ac:dyDescent="0.3">
      <c r="A2327" s="63" t="s">
        <v>5052</v>
      </c>
      <c r="C2327" s="48">
        <v>43735</v>
      </c>
      <c r="D2327" s="22" t="s">
        <v>5054</v>
      </c>
      <c r="E2327" s="44">
        <v>53.006500000000003</v>
      </c>
      <c r="F2327" s="64" t="s">
        <v>5050</v>
      </c>
      <c r="G2327" s="65" t="s">
        <v>5051</v>
      </c>
      <c r="H2327" s="23">
        <v>1010</v>
      </c>
      <c r="I2327" s="25">
        <v>0.5</v>
      </c>
      <c r="J2327" s="46">
        <v>93670</v>
      </c>
      <c r="K2327" s="66">
        <f t="shared" si="178"/>
        <v>267630</v>
      </c>
      <c r="L2327" s="67"/>
      <c r="M2327" s="67"/>
      <c r="N2327" s="66">
        <f t="shared" si="179"/>
        <v>0.5</v>
      </c>
      <c r="O2327" s="134" t="s">
        <v>5047</v>
      </c>
    </row>
    <row r="2328" spans="1:15" x14ac:dyDescent="0.3">
      <c r="A2328" s="63" t="s">
        <v>5053</v>
      </c>
      <c r="C2328" s="48">
        <v>43735</v>
      </c>
      <c r="D2328" s="22" t="s">
        <v>5055</v>
      </c>
      <c r="E2328" s="44">
        <v>1.0004</v>
      </c>
      <c r="F2328" s="23" t="s">
        <v>5050</v>
      </c>
      <c r="G2328" s="24" t="s">
        <v>5051</v>
      </c>
      <c r="H2328" s="23">
        <v>1010</v>
      </c>
      <c r="I2328" s="25">
        <v>0.5</v>
      </c>
      <c r="J2328" s="46">
        <v>1770</v>
      </c>
      <c r="K2328" s="66">
        <f t="shared" si="178"/>
        <v>5060</v>
      </c>
      <c r="L2328" s="67"/>
      <c r="M2328" s="67"/>
      <c r="N2328" s="66">
        <f t="shared" si="179"/>
        <v>0.5</v>
      </c>
      <c r="O2328" s="134" t="s">
        <v>5047</v>
      </c>
    </row>
    <row r="2329" spans="1:15" x14ac:dyDescent="0.3">
      <c r="A2329" s="63">
        <v>786</v>
      </c>
      <c r="C2329" s="48">
        <v>43735</v>
      </c>
      <c r="D2329" s="22" t="s">
        <v>4410</v>
      </c>
      <c r="E2329" s="44">
        <v>29.788</v>
      </c>
      <c r="F2329" s="23" t="s">
        <v>4401</v>
      </c>
      <c r="G2329" s="24" t="s">
        <v>5056</v>
      </c>
      <c r="H2329" s="23">
        <v>1220</v>
      </c>
      <c r="I2329" s="25">
        <v>0.5</v>
      </c>
      <c r="J2329" s="46">
        <v>52470</v>
      </c>
      <c r="K2329" s="66">
        <f t="shared" si="178"/>
        <v>149910</v>
      </c>
      <c r="L2329" s="67">
        <v>155000</v>
      </c>
      <c r="M2329" s="67">
        <v>620</v>
      </c>
      <c r="N2329" s="66">
        <f t="shared" si="179"/>
        <v>620.5</v>
      </c>
    </row>
    <row r="2330" spans="1:15" x14ac:dyDescent="0.3">
      <c r="A2330" s="63">
        <v>787</v>
      </c>
      <c r="C2330" s="48">
        <v>43735</v>
      </c>
      <c r="D2330" s="22" t="s">
        <v>1527</v>
      </c>
      <c r="E2330" s="44">
        <v>0.17</v>
      </c>
      <c r="F2330" s="23" t="s">
        <v>5057</v>
      </c>
      <c r="G2330" s="24" t="s">
        <v>5058</v>
      </c>
      <c r="H2330" s="23">
        <v>1100</v>
      </c>
      <c r="I2330" s="25">
        <v>0.5</v>
      </c>
      <c r="J2330" s="46">
        <v>21440</v>
      </c>
      <c r="K2330" s="66">
        <f t="shared" si="178"/>
        <v>61260</v>
      </c>
      <c r="L2330" s="67">
        <v>34000</v>
      </c>
      <c r="M2330" s="67">
        <v>136</v>
      </c>
      <c r="N2330" s="66">
        <f t="shared" si="179"/>
        <v>136.5</v>
      </c>
    </row>
    <row r="2331" spans="1:15" x14ac:dyDescent="0.3">
      <c r="A2331" s="63">
        <v>788</v>
      </c>
      <c r="C2331" s="48">
        <v>43735</v>
      </c>
      <c r="D2331" s="22" t="s">
        <v>5059</v>
      </c>
      <c r="E2331" s="44" t="s">
        <v>5060</v>
      </c>
      <c r="F2331" s="23" t="s">
        <v>5061</v>
      </c>
      <c r="G2331" s="24" t="s">
        <v>5062</v>
      </c>
      <c r="H2331" s="23">
        <v>1190</v>
      </c>
      <c r="I2331" s="25">
        <v>0.5</v>
      </c>
      <c r="J2331" s="46">
        <v>1930</v>
      </c>
      <c r="K2331" s="66">
        <f t="shared" si="178"/>
        <v>5510</v>
      </c>
      <c r="L2331" s="67">
        <v>2500</v>
      </c>
      <c r="M2331" s="67">
        <v>10</v>
      </c>
      <c r="N2331" s="66">
        <f t="shared" si="179"/>
        <v>10.5</v>
      </c>
    </row>
    <row r="2332" spans="1:15" x14ac:dyDescent="0.3">
      <c r="A2332" s="63">
        <v>789</v>
      </c>
      <c r="C2332" s="48">
        <v>43738</v>
      </c>
      <c r="D2332" s="22" t="s">
        <v>5063</v>
      </c>
      <c r="E2332" s="44">
        <v>2.1480000000000001</v>
      </c>
      <c r="F2332" s="23" t="s">
        <v>5064</v>
      </c>
      <c r="G2332" s="24" t="s">
        <v>5065</v>
      </c>
      <c r="H2332" s="23">
        <v>1220</v>
      </c>
      <c r="I2332" s="25">
        <v>0.5</v>
      </c>
      <c r="J2332" s="46">
        <v>21940</v>
      </c>
      <c r="K2332" s="66">
        <f t="shared" si="178"/>
        <v>62690</v>
      </c>
      <c r="L2332" s="67">
        <v>115000</v>
      </c>
      <c r="M2332" s="67">
        <v>460</v>
      </c>
      <c r="N2332" s="66">
        <f t="shared" si="179"/>
        <v>460.5</v>
      </c>
    </row>
    <row r="2333" spans="1:15" x14ac:dyDescent="0.3">
      <c r="A2333" s="63">
        <v>790</v>
      </c>
      <c r="C2333" s="48">
        <v>43738</v>
      </c>
      <c r="D2333" s="22" t="s">
        <v>5066</v>
      </c>
      <c r="E2333" s="44">
        <v>0.99299999999999999</v>
      </c>
      <c r="F2333" s="23" t="s">
        <v>5069</v>
      </c>
      <c r="G2333" s="24" t="s">
        <v>5070</v>
      </c>
      <c r="H2333" s="23">
        <v>1100</v>
      </c>
      <c r="I2333" s="25">
        <v>1.5</v>
      </c>
      <c r="J2333" s="46">
        <v>51940</v>
      </c>
      <c r="K2333" s="66">
        <f t="shared" si="178"/>
        <v>148400</v>
      </c>
      <c r="L2333" s="67">
        <v>283000</v>
      </c>
      <c r="M2333" s="67">
        <v>1132</v>
      </c>
      <c r="N2333" s="66">
        <f t="shared" si="179"/>
        <v>1133.5</v>
      </c>
    </row>
    <row r="2334" spans="1:15" x14ac:dyDescent="0.3">
      <c r="D2334" s="22" t="s">
        <v>5067</v>
      </c>
      <c r="E2334" s="44">
        <v>4.3999999999999997E-2</v>
      </c>
      <c r="F2334" s="23" t="s">
        <v>77</v>
      </c>
      <c r="G2334" s="24" t="s">
        <v>77</v>
      </c>
      <c r="K2334" s="66">
        <f t="shared" si="178"/>
        <v>0</v>
      </c>
      <c r="L2334" s="67"/>
      <c r="M2334" s="67"/>
      <c r="N2334" s="66">
        <f t="shared" si="179"/>
        <v>0</v>
      </c>
    </row>
    <row r="2335" spans="1:15" x14ac:dyDescent="0.3">
      <c r="D2335" s="22" t="s">
        <v>5068</v>
      </c>
      <c r="E2335" s="44">
        <v>0.27700000000000002</v>
      </c>
      <c r="F2335" s="23" t="s">
        <v>77</v>
      </c>
      <c r="G2335" s="24" t="s">
        <v>77</v>
      </c>
      <c r="K2335" s="66">
        <f t="shared" si="178"/>
        <v>0</v>
      </c>
      <c r="L2335" s="67"/>
      <c r="M2335" s="67"/>
      <c r="N2335" s="66">
        <f t="shared" si="179"/>
        <v>0</v>
      </c>
    </row>
    <row r="2336" spans="1:15" x14ac:dyDescent="0.3">
      <c r="A2336" s="63">
        <v>791</v>
      </c>
      <c r="C2336" s="48">
        <v>43738</v>
      </c>
      <c r="D2336" s="22" t="s">
        <v>5071</v>
      </c>
      <c r="E2336" s="44">
        <v>0.35399999999999998</v>
      </c>
      <c r="F2336" s="23" t="s">
        <v>5073</v>
      </c>
      <c r="G2336" s="24" t="s">
        <v>5074</v>
      </c>
      <c r="H2336" s="23">
        <v>1060</v>
      </c>
      <c r="I2336" s="25">
        <v>1</v>
      </c>
      <c r="J2336" s="46">
        <v>66740</v>
      </c>
      <c r="K2336" s="66">
        <f t="shared" si="178"/>
        <v>190690</v>
      </c>
      <c r="L2336" s="67">
        <v>60000</v>
      </c>
      <c r="M2336" s="67">
        <v>240</v>
      </c>
      <c r="N2336" s="66">
        <f t="shared" si="179"/>
        <v>241</v>
      </c>
    </row>
    <row r="2337" spans="1:17" x14ac:dyDescent="0.3">
      <c r="D2337" s="22" t="s">
        <v>5072</v>
      </c>
      <c r="E2337" s="44">
        <v>0.32800000000000001</v>
      </c>
      <c r="F2337" s="23" t="s">
        <v>77</v>
      </c>
      <c r="G2337" s="24" t="s">
        <v>77</v>
      </c>
      <c r="K2337" s="66">
        <f t="shared" si="178"/>
        <v>0</v>
      </c>
      <c r="L2337" s="67"/>
      <c r="M2337" s="67"/>
      <c r="N2337" s="66">
        <f t="shared" si="179"/>
        <v>0</v>
      </c>
    </row>
    <row r="2338" spans="1:17" s="105" customFormat="1" x14ac:dyDescent="0.3">
      <c r="A2338" s="101"/>
      <c r="B2338" s="102"/>
      <c r="C2338" s="103"/>
      <c r="D2338" s="104"/>
      <c r="E2338" s="101"/>
      <c r="G2338" s="106"/>
      <c r="I2338" s="107"/>
      <c r="J2338" s="107"/>
      <c r="K2338" s="107"/>
      <c r="L2338" s="108"/>
      <c r="M2338" s="108"/>
      <c r="N2338" s="107">
        <f>SUM(N2320:N2337)</f>
        <v>3154.5</v>
      </c>
      <c r="O2338" s="109">
        <v>73313</v>
      </c>
      <c r="P2338" s="103">
        <v>43738</v>
      </c>
      <c r="Q2338" s="102" t="s">
        <v>4216</v>
      </c>
    </row>
    <row r="2339" spans="1:17" x14ac:dyDescent="0.3">
      <c r="K2339" s="66"/>
      <c r="L2339" s="67"/>
      <c r="M2339" s="67"/>
      <c r="N2339" s="66"/>
    </row>
    <row r="2340" spans="1:17" x14ac:dyDescent="0.3">
      <c r="A2340" s="63">
        <v>781</v>
      </c>
      <c r="C2340" s="68">
        <v>43734</v>
      </c>
      <c r="D2340" s="62" t="s">
        <v>5096</v>
      </c>
      <c r="E2340" s="63">
        <v>0.1177</v>
      </c>
      <c r="F2340" s="64" t="s">
        <v>5097</v>
      </c>
      <c r="G2340" s="65" t="s">
        <v>5098</v>
      </c>
      <c r="H2340" s="64">
        <v>2010</v>
      </c>
      <c r="I2340" s="66">
        <v>0.5</v>
      </c>
      <c r="J2340" s="66">
        <v>16080</v>
      </c>
      <c r="K2340" s="66">
        <v>45940</v>
      </c>
      <c r="L2340" s="67">
        <v>24200</v>
      </c>
      <c r="M2340" s="67">
        <v>96.8</v>
      </c>
      <c r="N2340" s="66">
        <f>I2340+M2340</f>
        <v>97.3</v>
      </c>
      <c r="O2340" s="135"/>
    </row>
    <row r="2341" spans="1:17" x14ac:dyDescent="0.3">
      <c r="A2341" s="63">
        <v>780</v>
      </c>
      <c r="C2341" s="68">
        <v>43734</v>
      </c>
      <c r="D2341" s="62" t="s">
        <v>1382</v>
      </c>
      <c r="E2341" s="63">
        <v>0.10100000000000001</v>
      </c>
      <c r="F2341" s="64" t="s">
        <v>5099</v>
      </c>
      <c r="G2341" s="65" t="s">
        <v>5100</v>
      </c>
      <c r="H2341" s="64">
        <v>3010</v>
      </c>
      <c r="I2341" s="66">
        <v>0.5</v>
      </c>
      <c r="J2341" s="66">
        <v>15600</v>
      </c>
      <c r="K2341" s="66">
        <v>44570</v>
      </c>
      <c r="L2341" s="67">
        <v>57600</v>
      </c>
      <c r="M2341" s="67">
        <v>230.4</v>
      </c>
      <c r="N2341" s="66">
        <f>I2341+M2341</f>
        <v>230.9</v>
      </c>
      <c r="O2341" s="135"/>
    </row>
    <row r="2342" spans="1:17" x14ac:dyDescent="0.3">
      <c r="A2342" s="63">
        <v>794</v>
      </c>
      <c r="B2342" s="79"/>
      <c r="C2342" s="79">
        <v>43738</v>
      </c>
      <c r="D2342" s="22" t="s">
        <v>5075</v>
      </c>
      <c r="E2342" s="44">
        <v>3.641</v>
      </c>
      <c r="F2342" s="23" t="s">
        <v>5076</v>
      </c>
      <c r="G2342" s="24" t="s">
        <v>5077</v>
      </c>
      <c r="H2342" s="23">
        <v>1100</v>
      </c>
      <c r="I2342" s="25">
        <v>0.5</v>
      </c>
      <c r="J2342" s="46">
        <v>90</v>
      </c>
      <c r="K2342" s="66">
        <v>23340</v>
      </c>
      <c r="L2342" s="67">
        <v>22500</v>
      </c>
      <c r="M2342" s="67">
        <v>90</v>
      </c>
      <c r="N2342" s="66">
        <f t="shared" si="179"/>
        <v>90.5</v>
      </c>
    </row>
    <row r="2343" spans="1:17" x14ac:dyDescent="0.3">
      <c r="A2343" s="63">
        <v>795</v>
      </c>
      <c r="C2343" s="48">
        <v>43738</v>
      </c>
      <c r="D2343" s="22" t="s">
        <v>5078</v>
      </c>
      <c r="E2343" s="44">
        <v>0.52800000000000002</v>
      </c>
      <c r="F2343" s="23" t="s">
        <v>5079</v>
      </c>
      <c r="G2343" s="24" t="s">
        <v>5080</v>
      </c>
      <c r="H2343" s="23">
        <v>1190</v>
      </c>
      <c r="I2343" s="25">
        <v>0.5</v>
      </c>
      <c r="J2343" s="46">
        <v>33970</v>
      </c>
      <c r="K2343" s="66">
        <f t="shared" si="178"/>
        <v>97060</v>
      </c>
      <c r="L2343" s="67">
        <v>112500</v>
      </c>
      <c r="M2343" s="67">
        <v>450</v>
      </c>
      <c r="N2343" s="66">
        <f t="shared" si="179"/>
        <v>450.5</v>
      </c>
    </row>
    <row r="2344" spans="1:17" x14ac:dyDescent="0.3">
      <c r="A2344" s="63">
        <v>792</v>
      </c>
      <c r="C2344" s="48">
        <v>43738</v>
      </c>
      <c r="D2344" s="22" t="s">
        <v>125</v>
      </c>
      <c r="E2344" s="44">
        <v>106.30800000000001</v>
      </c>
      <c r="F2344" s="23" t="s">
        <v>2380</v>
      </c>
      <c r="G2344" s="24" t="s">
        <v>5082</v>
      </c>
      <c r="H2344" s="23">
        <v>1130</v>
      </c>
      <c r="I2344" s="25">
        <v>2</v>
      </c>
      <c r="J2344" s="46">
        <v>321100</v>
      </c>
      <c r="K2344" s="66">
        <f t="shared" si="178"/>
        <v>917430</v>
      </c>
      <c r="L2344" s="67">
        <v>1175000</v>
      </c>
      <c r="M2344" s="67">
        <v>4700</v>
      </c>
      <c r="N2344" s="66">
        <f t="shared" si="179"/>
        <v>4702</v>
      </c>
    </row>
    <row r="2345" spans="1:17" x14ac:dyDescent="0.3">
      <c r="D2345" s="22" t="s">
        <v>127</v>
      </c>
      <c r="E2345" s="44">
        <v>28.756</v>
      </c>
      <c r="F2345" s="23" t="s">
        <v>77</v>
      </c>
      <c r="G2345" s="24" t="s">
        <v>77</v>
      </c>
      <c r="H2345" s="23">
        <v>1180</v>
      </c>
      <c r="K2345" s="66">
        <f t="shared" si="178"/>
        <v>0</v>
      </c>
      <c r="L2345" s="67"/>
      <c r="M2345" s="67"/>
      <c r="N2345" s="66">
        <f t="shared" si="179"/>
        <v>0</v>
      </c>
    </row>
    <row r="2346" spans="1:17" x14ac:dyDescent="0.3">
      <c r="D2346" s="22" t="s">
        <v>5081</v>
      </c>
      <c r="E2346" s="44">
        <v>40</v>
      </c>
      <c r="F2346" s="23" t="s">
        <v>77</v>
      </c>
      <c r="G2346" s="24" t="s">
        <v>77</v>
      </c>
      <c r="K2346" s="66">
        <f t="shared" si="178"/>
        <v>0</v>
      </c>
      <c r="L2346" s="67"/>
      <c r="M2346" s="67"/>
      <c r="N2346" s="66">
        <f t="shared" si="179"/>
        <v>0</v>
      </c>
    </row>
    <row r="2347" spans="1:17" x14ac:dyDescent="0.3">
      <c r="D2347" s="22" t="s">
        <v>126</v>
      </c>
      <c r="E2347" s="44">
        <v>60.070999999999998</v>
      </c>
      <c r="F2347" s="23" t="s">
        <v>77</v>
      </c>
      <c r="G2347" s="24" t="s">
        <v>77</v>
      </c>
      <c r="K2347" s="66">
        <f t="shared" si="178"/>
        <v>0</v>
      </c>
      <c r="L2347" s="67"/>
      <c r="M2347" s="67"/>
      <c r="N2347" s="66">
        <f t="shared" si="179"/>
        <v>0</v>
      </c>
    </row>
    <row r="2348" spans="1:17" x14ac:dyDescent="0.3">
      <c r="A2348" s="63">
        <v>793</v>
      </c>
      <c r="C2348" s="48">
        <v>43738</v>
      </c>
      <c r="D2348" s="22" t="s">
        <v>5083</v>
      </c>
      <c r="E2348" s="44">
        <v>10.618</v>
      </c>
      <c r="F2348" s="23" t="s">
        <v>5084</v>
      </c>
      <c r="G2348" s="24" t="s">
        <v>5085</v>
      </c>
      <c r="H2348" s="23">
        <v>1130</v>
      </c>
      <c r="I2348" s="25">
        <v>0.5</v>
      </c>
      <c r="J2348" s="46">
        <v>40870</v>
      </c>
      <c r="K2348" s="66">
        <f t="shared" si="178"/>
        <v>116770</v>
      </c>
      <c r="L2348" s="67">
        <v>140000</v>
      </c>
      <c r="M2348" s="67">
        <v>560</v>
      </c>
      <c r="N2348" s="66">
        <f t="shared" si="179"/>
        <v>560.5</v>
      </c>
    </row>
    <row r="2349" spans="1:17" x14ac:dyDescent="0.3">
      <c r="A2349" s="63" t="s">
        <v>5086</v>
      </c>
      <c r="C2349" s="48">
        <v>43738</v>
      </c>
      <c r="D2349" s="22" t="s">
        <v>5087</v>
      </c>
      <c r="E2349" s="44">
        <v>19.838000000000001</v>
      </c>
      <c r="F2349" s="23" t="s">
        <v>5090</v>
      </c>
      <c r="G2349" s="24" t="s">
        <v>5091</v>
      </c>
      <c r="H2349" s="23">
        <v>1050</v>
      </c>
      <c r="I2349" s="25">
        <v>1.5</v>
      </c>
      <c r="J2349" s="46">
        <v>244340</v>
      </c>
      <c r="K2349" s="66">
        <f t="shared" si="178"/>
        <v>698110</v>
      </c>
      <c r="L2349" s="67"/>
      <c r="M2349" s="67"/>
      <c r="N2349" s="66">
        <f t="shared" si="179"/>
        <v>1.5</v>
      </c>
    </row>
    <row r="2350" spans="1:17" x14ac:dyDescent="0.3">
      <c r="D2350" s="22" t="s">
        <v>5088</v>
      </c>
      <c r="E2350" s="44">
        <v>40</v>
      </c>
      <c r="F2350" s="23" t="s">
        <v>77</v>
      </c>
      <c r="G2350" s="24" t="s">
        <v>2899</v>
      </c>
      <c r="K2350" s="66">
        <f t="shared" si="178"/>
        <v>0</v>
      </c>
      <c r="L2350" s="67"/>
      <c r="M2350" s="67"/>
      <c r="N2350" s="66">
        <f t="shared" si="179"/>
        <v>0</v>
      </c>
    </row>
    <row r="2351" spans="1:17" x14ac:dyDescent="0.3">
      <c r="D2351" s="22" t="s">
        <v>5089</v>
      </c>
      <c r="E2351" s="44">
        <v>39</v>
      </c>
      <c r="F2351" s="23" t="s">
        <v>77</v>
      </c>
      <c r="G2351" s="24" t="s">
        <v>77</v>
      </c>
      <c r="K2351" s="66">
        <f t="shared" si="178"/>
        <v>0</v>
      </c>
      <c r="L2351" s="67"/>
      <c r="M2351" s="67"/>
      <c r="N2351" s="66">
        <f t="shared" si="179"/>
        <v>0</v>
      </c>
    </row>
    <row r="2352" spans="1:17" x14ac:dyDescent="0.3">
      <c r="A2352" s="63" t="s">
        <v>5092</v>
      </c>
      <c r="C2352" s="48">
        <v>43739</v>
      </c>
      <c r="D2352" s="22" t="s">
        <v>1064</v>
      </c>
      <c r="E2352" s="44" t="s">
        <v>5093</v>
      </c>
      <c r="F2352" s="23" t="s">
        <v>5094</v>
      </c>
      <c r="G2352" s="24" t="s">
        <v>5095</v>
      </c>
      <c r="H2352" s="23">
        <v>3010</v>
      </c>
      <c r="I2352" s="25">
        <v>0.5</v>
      </c>
      <c r="J2352" s="46">
        <v>33070</v>
      </c>
      <c r="K2352" s="66">
        <f t="shared" si="178"/>
        <v>94490</v>
      </c>
      <c r="L2352" s="67"/>
      <c r="M2352" s="67"/>
      <c r="N2352" s="66">
        <f t="shared" si="179"/>
        <v>0.5</v>
      </c>
    </row>
    <row r="2353" spans="1:17" s="39" customFormat="1" x14ac:dyDescent="0.3">
      <c r="A2353" s="35">
        <v>796</v>
      </c>
      <c r="B2353" s="36"/>
      <c r="C2353" s="37">
        <v>43739</v>
      </c>
      <c r="D2353" s="38" t="s">
        <v>3974</v>
      </c>
      <c r="E2353" s="35" t="s">
        <v>5101</v>
      </c>
      <c r="F2353" s="39" t="s">
        <v>5102</v>
      </c>
      <c r="G2353" s="40" t="s">
        <v>5103</v>
      </c>
      <c r="H2353" s="39">
        <v>2020</v>
      </c>
      <c r="I2353" s="41">
        <v>0.5</v>
      </c>
      <c r="J2353" s="41">
        <v>10860</v>
      </c>
      <c r="K2353" s="41">
        <f t="shared" ref="K2353:K2413" si="180">ROUND(J2353/0.35,-1)</f>
        <v>31030</v>
      </c>
      <c r="L2353" s="42">
        <v>55500</v>
      </c>
      <c r="M2353" s="42">
        <v>222</v>
      </c>
      <c r="N2353" s="41">
        <f t="shared" ref="N2353:N2413" si="181">I2353+M2353</f>
        <v>222.5</v>
      </c>
      <c r="O2353" s="53"/>
      <c r="P2353" s="37"/>
      <c r="Q2353" s="36"/>
    </row>
    <row r="2354" spans="1:17" x14ac:dyDescent="0.3">
      <c r="K2354" s="66"/>
      <c r="L2354" s="67"/>
      <c r="M2354" s="67"/>
      <c r="N2354" s="66">
        <f>SUM(N2340:N2353)</f>
        <v>6356.2</v>
      </c>
      <c r="O2354" s="51">
        <v>73337</v>
      </c>
      <c r="P2354" s="68">
        <v>43739</v>
      </c>
      <c r="Q2354" s="21" t="s">
        <v>4419</v>
      </c>
    </row>
    <row r="2355" spans="1:17" x14ac:dyDescent="0.3">
      <c r="K2355" s="66"/>
      <c r="L2355" s="67"/>
      <c r="M2355" s="51"/>
      <c r="N2355" s="66"/>
    </row>
    <row r="2356" spans="1:17" x14ac:dyDescent="0.3">
      <c r="A2356" s="63" t="s">
        <v>5143</v>
      </c>
      <c r="C2356" s="48">
        <v>43740</v>
      </c>
      <c r="D2356" s="22" t="s">
        <v>5104</v>
      </c>
      <c r="E2356" s="44" t="s">
        <v>5107</v>
      </c>
      <c r="F2356" s="23" t="s">
        <v>5110</v>
      </c>
      <c r="G2356" s="24" t="s">
        <v>5111</v>
      </c>
      <c r="H2356" s="23">
        <v>1150</v>
      </c>
      <c r="I2356" s="25">
        <v>1.5</v>
      </c>
      <c r="J2356" s="46">
        <v>33470</v>
      </c>
      <c r="K2356" s="66">
        <f t="shared" si="180"/>
        <v>95630</v>
      </c>
      <c r="L2356" s="67"/>
      <c r="M2356" s="67"/>
      <c r="N2356" s="66">
        <f t="shared" si="181"/>
        <v>1.5</v>
      </c>
    </row>
    <row r="2357" spans="1:17" x14ac:dyDescent="0.3">
      <c r="D2357" s="22" t="s">
        <v>5105</v>
      </c>
      <c r="E2357" s="44" t="s">
        <v>5108</v>
      </c>
      <c r="K2357" s="66">
        <f t="shared" si="180"/>
        <v>0</v>
      </c>
      <c r="L2357" s="67"/>
      <c r="M2357" s="67"/>
      <c r="N2357" s="66">
        <f t="shared" si="181"/>
        <v>0</v>
      </c>
    </row>
    <row r="2358" spans="1:17" x14ac:dyDescent="0.3">
      <c r="D2358" s="22" t="s">
        <v>5106</v>
      </c>
      <c r="E2358" s="44" t="s">
        <v>5109</v>
      </c>
      <c r="K2358" s="66">
        <f t="shared" si="180"/>
        <v>0</v>
      </c>
      <c r="L2358" s="67"/>
      <c r="M2358" s="67"/>
      <c r="N2358" s="66">
        <f t="shared" si="181"/>
        <v>0</v>
      </c>
    </row>
    <row r="2359" spans="1:17" x14ac:dyDescent="0.3">
      <c r="D2359" s="22" t="s">
        <v>5113</v>
      </c>
      <c r="E2359" s="44">
        <v>0.37590000000000001</v>
      </c>
      <c r="F2359" s="23" t="s">
        <v>1195</v>
      </c>
      <c r="G2359" s="24" t="s">
        <v>77</v>
      </c>
      <c r="K2359" s="66">
        <f t="shared" si="180"/>
        <v>0</v>
      </c>
      <c r="L2359" s="67"/>
      <c r="M2359" s="67"/>
      <c r="N2359" s="66">
        <f t="shared" si="181"/>
        <v>0</v>
      </c>
    </row>
    <row r="2360" spans="1:17" x14ac:dyDescent="0.3">
      <c r="A2360" s="63" t="s">
        <v>5116</v>
      </c>
      <c r="C2360" s="48">
        <v>43740</v>
      </c>
      <c r="D2360" s="22" t="s">
        <v>4195</v>
      </c>
      <c r="E2360" s="44">
        <v>0.84899999999999998</v>
      </c>
      <c r="F2360" s="23" t="s">
        <v>5117</v>
      </c>
      <c r="G2360" s="24" t="s">
        <v>5118</v>
      </c>
      <c r="H2360" s="23">
        <v>1070</v>
      </c>
      <c r="I2360" s="25">
        <v>0.5</v>
      </c>
      <c r="J2360" s="46">
        <v>29380</v>
      </c>
      <c r="K2360" s="66">
        <f t="shared" si="180"/>
        <v>83940</v>
      </c>
      <c r="L2360" s="67"/>
      <c r="M2360" s="67"/>
      <c r="N2360" s="66">
        <f t="shared" si="181"/>
        <v>0.5</v>
      </c>
    </row>
    <row r="2361" spans="1:17" x14ac:dyDescent="0.3">
      <c r="A2361" s="63" t="s">
        <v>5119</v>
      </c>
      <c r="C2361" s="48">
        <v>43741</v>
      </c>
      <c r="D2361" s="22" t="s">
        <v>5120</v>
      </c>
      <c r="E2361" s="44">
        <v>5.1929999999999996</v>
      </c>
      <c r="F2361" s="23" t="s">
        <v>5121</v>
      </c>
      <c r="G2361" s="24" t="s">
        <v>5122</v>
      </c>
      <c r="H2361" s="23">
        <v>1160</v>
      </c>
      <c r="I2361" s="25">
        <v>0.5</v>
      </c>
      <c r="J2361" s="46">
        <v>10010</v>
      </c>
      <c r="K2361" s="66">
        <f t="shared" si="180"/>
        <v>28600</v>
      </c>
      <c r="L2361" s="67"/>
      <c r="M2361" s="67"/>
      <c r="N2361" s="66">
        <f t="shared" si="181"/>
        <v>0.5</v>
      </c>
    </row>
    <row r="2362" spans="1:17" x14ac:dyDescent="0.3">
      <c r="A2362" s="63" t="s">
        <v>5123</v>
      </c>
      <c r="C2362" s="48">
        <v>43741</v>
      </c>
      <c r="D2362" s="22" t="s">
        <v>5124</v>
      </c>
      <c r="E2362" s="44">
        <v>1.655</v>
      </c>
      <c r="F2362" s="23" t="s">
        <v>5126</v>
      </c>
      <c r="G2362" s="24" t="s">
        <v>5127</v>
      </c>
      <c r="H2362" s="23">
        <v>1070</v>
      </c>
      <c r="I2362" s="25">
        <v>1</v>
      </c>
      <c r="J2362" s="46">
        <v>30290</v>
      </c>
      <c r="K2362" s="66">
        <f t="shared" si="180"/>
        <v>86540</v>
      </c>
      <c r="L2362" s="67"/>
      <c r="M2362" s="67"/>
      <c r="N2362" s="66">
        <f t="shared" si="181"/>
        <v>1</v>
      </c>
    </row>
    <row r="2363" spans="1:17" x14ac:dyDescent="0.3">
      <c r="D2363" s="22" t="s">
        <v>5125</v>
      </c>
      <c r="E2363" s="44">
        <v>1.8660000000000001</v>
      </c>
      <c r="F2363" s="23" t="s">
        <v>1195</v>
      </c>
      <c r="G2363" s="24" t="s">
        <v>77</v>
      </c>
      <c r="K2363" s="66">
        <f t="shared" si="180"/>
        <v>0</v>
      </c>
      <c r="L2363" s="67"/>
      <c r="M2363" s="67"/>
      <c r="N2363" s="66">
        <f t="shared" si="181"/>
        <v>0</v>
      </c>
    </row>
    <row r="2364" spans="1:17" x14ac:dyDescent="0.3">
      <c r="A2364" s="63">
        <v>798</v>
      </c>
      <c r="C2364" s="48">
        <v>43741</v>
      </c>
      <c r="D2364" s="22" t="s">
        <v>5128</v>
      </c>
      <c r="E2364" s="44">
        <v>1.381</v>
      </c>
      <c r="F2364" s="23" t="s">
        <v>5129</v>
      </c>
      <c r="G2364" s="24" t="s">
        <v>5130</v>
      </c>
      <c r="H2364" s="23">
        <v>1190</v>
      </c>
      <c r="I2364" s="25">
        <v>0.5</v>
      </c>
      <c r="J2364" s="46">
        <v>28030</v>
      </c>
      <c r="K2364" s="66">
        <f t="shared" si="180"/>
        <v>80090</v>
      </c>
      <c r="L2364" s="67">
        <v>138000</v>
      </c>
      <c r="M2364" s="67">
        <v>552</v>
      </c>
      <c r="N2364" s="66">
        <f t="shared" si="181"/>
        <v>552.5</v>
      </c>
    </row>
    <row r="2365" spans="1:17" x14ac:dyDescent="0.3">
      <c r="A2365" s="63">
        <v>799</v>
      </c>
      <c r="C2365" s="48">
        <v>43741</v>
      </c>
      <c r="D2365" s="22" t="s">
        <v>5131</v>
      </c>
      <c r="E2365" s="44" t="s">
        <v>5133</v>
      </c>
      <c r="F2365" s="23" t="s">
        <v>5135</v>
      </c>
      <c r="G2365" s="24" t="s">
        <v>5136</v>
      </c>
      <c r="H2365" s="23">
        <v>1190</v>
      </c>
      <c r="I2365" s="25">
        <v>1</v>
      </c>
      <c r="J2365" s="46">
        <v>26770</v>
      </c>
      <c r="K2365" s="66">
        <f t="shared" si="180"/>
        <v>76490</v>
      </c>
      <c r="L2365" s="67">
        <v>47000</v>
      </c>
      <c r="M2365" s="67">
        <v>188</v>
      </c>
      <c r="N2365" s="66">
        <f t="shared" si="181"/>
        <v>189</v>
      </c>
    </row>
    <row r="2366" spans="1:17" x14ac:dyDescent="0.3">
      <c r="D2366" s="22" t="s">
        <v>5132</v>
      </c>
      <c r="E2366" s="44" t="s">
        <v>5134</v>
      </c>
      <c r="F2366" s="23" t="s">
        <v>1195</v>
      </c>
      <c r="G2366" s="24" t="s">
        <v>77</v>
      </c>
      <c r="K2366" s="66">
        <f t="shared" si="180"/>
        <v>0</v>
      </c>
      <c r="L2366" s="67"/>
      <c r="M2366" s="67"/>
      <c r="N2366" s="66">
        <f t="shared" si="181"/>
        <v>0</v>
      </c>
    </row>
    <row r="2367" spans="1:17" x14ac:dyDescent="0.3">
      <c r="A2367" s="63">
        <v>800</v>
      </c>
      <c r="C2367" s="48">
        <v>43741</v>
      </c>
      <c r="D2367" s="22" t="s">
        <v>5137</v>
      </c>
      <c r="E2367" s="44">
        <v>0.28789999999999999</v>
      </c>
      <c r="F2367" s="23" t="s">
        <v>5138</v>
      </c>
      <c r="G2367" s="24" t="s">
        <v>5139</v>
      </c>
      <c r="H2367" s="23">
        <v>3010</v>
      </c>
      <c r="I2367" s="25">
        <v>0.5</v>
      </c>
      <c r="J2367" s="46">
        <v>48540</v>
      </c>
      <c r="K2367" s="66">
        <f t="shared" si="180"/>
        <v>138690</v>
      </c>
      <c r="L2367" s="67">
        <v>140000</v>
      </c>
      <c r="M2367" s="67">
        <v>560</v>
      </c>
      <c r="N2367" s="66">
        <f t="shared" si="181"/>
        <v>560.5</v>
      </c>
    </row>
    <row r="2368" spans="1:17" x14ac:dyDescent="0.3">
      <c r="A2368" s="63">
        <v>801</v>
      </c>
      <c r="C2368" s="48">
        <v>43741</v>
      </c>
      <c r="D2368" s="22" t="s">
        <v>5142</v>
      </c>
      <c r="E2368" s="44">
        <v>0.2389</v>
      </c>
      <c r="F2368" s="23" t="s">
        <v>5140</v>
      </c>
      <c r="G2368" s="24" t="s">
        <v>5141</v>
      </c>
      <c r="H2368" s="23">
        <v>1080</v>
      </c>
      <c r="I2368" s="25">
        <v>0.5</v>
      </c>
      <c r="J2368" s="46">
        <v>380</v>
      </c>
      <c r="K2368" s="66">
        <f t="shared" si="180"/>
        <v>1090</v>
      </c>
      <c r="L2368" s="67">
        <v>1000</v>
      </c>
      <c r="M2368" s="67">
        <v>4</v>
      </c>
      <c r="N2368" s="66">
        <f t="shared" si="181"/>
        <v>4.5</v>
      </c>
    </row>
    <row r="2369" spans="1:17" s="105" customFormat="1" ht="12" customHeight="1" x14ac:dyDescent="0.3">
      <c r="A2369" s="101"/>
      <c r="B2369" s="102"/>
      <c r="C2369" s="103"/>
      <c r="D2369" s="104"/>
      <c r="E2369" s="101"/>
      <c r="G2369" s="106"/>
      <c r="I2369" s="107"/>
      <c r="J2369" s="107"/>
      <c r="K2369" s="107"/>
      <c r="L2369" s="108"/>
      <c r="M2369" s="108"/>
      <c r="N2369" s="107">
        <f>SUM(N2356:N2368)</f>
        <v>1310</v>
      </c>
      <c r="O2369" s="109">
        <v>73361</v>
      </c>
      <c r="P2369" s="103">
        <v>43741</v>
      </c>
      <c r="Q2369" s="102" t="s">
        <v>4216</v>
      </c>
    </row>
    <row r="2370" spans="1:17" ht="12" customHeight="1" x14ac:dyDescent="0.3">
      <c r="K2370" s="66"/>
      <c r="L2370" s="67"/>
      <c r="M2370" s="67"/>
      <c r="N2370" s="66"/>
    </row>
    <row r="2371" spans="1:17" x14ac:dyDescent="0.3">
      <c r="A2371" s="63">
        <v>802</v>
      </c>
      <c r="C2371" s="48">
        <v>43741</v>
      </c>
      <c r="D2371" s="22" t="s">
        <v>5144</v>
      </c>
      <c r="E2371" s="44">
        <v>18</v>
      </c>
      <c r="F2371" s="23" t="s">
        <v>153</v>
      </c>
      <c r="G2371" s="24" t="s">
        <v>5145</v>
      </c>
      <c r="H2371" s="23">
        <v>1220</v>
      </c>
      <c r="I2371" s="25">
        <v>0.5</v>
      </c>
      <c r="J2371" s="46">
        <v>48120</v>
      </c>
      <c r="K2371" s="66">
        <f t="shared" si="180"/>
        <v>137490</v>
      </c>
      <c r="L2371" s="67">
        <v>152000</v>
      </c>
      <c r="M2371" s="67">
        <v>608</v>
      </c>
      <c r="N2371" s="66">
        <f t="shared" si="181"/>
        <v>608.5</v>
      </c>
    </row>
    <row r="2372" spans="1:17" x14ac:dyDescent="0.3">
      <c r="A2372" s="63">
        <v>803</v>
      </c>
      <c r="C2372" s="48">
        <v>43741</v>
      </c>
      <c r="D2372" s="22" t="s">
        <v>5146</v>
      </c>
      <c r="E2372" s="44">
        <v>0.1832</v>
      </c>
      <c r="F2372" s="23" t="s">
        <v>5147</v>
      </c>
      <c r="G2372" s="24" t="s">
        <v>5148</v>
      </c>
      <c r="H2372" s="23">
        <v>3010</v>
      </c>
      <c r="I2372" s="25">
        <v>0.5</v>
      </c>
      <c r="J2372" s="46">
        <v>35610</v>
      </c>
      <c r="K2372" s="66">
        <f t="shared" si="180"/>
        <v>101740</v>
      </c>
      <c r="L2372" s="67">
        <v>70000</v>
      </c>
      <c r="M2372" s="67">
        <v>280</v>
      </c>
      <c r="N2372" s="66">
        <f t="shared" si="181"/>
        <v>280.5</v>
      </c>
    </row>
    <row r="2373" spans="1:17" x14ac:dyDescent="0.3">
      <c r="A2373" s="63">
        <v>804</v>
      </c>
      <c r="C2373" s="48">
        <v>43741</v>
      </c>
      <c r="D2373" s="22" t="s">
        <v>5149</v>
      </c>
      <c r="E2373" s="44">
        <v>0.995</v>
      </c>
      <c r="F2373" s="23" t="s">
        <v>77</v>
      </c>
      <c r="G2373" s="24" t="s">
        <v>5150</v>
      </c>
      <c r="H2373" s="23">
        <v>1190</v>
      </c>
      <c r="I2373" s="25">
        <v>0.5</v>
      </c>
      <c r="J2373" s="46">
        <v>27820</v>
      </c>
      <c r="K2373" s="66">
        <f t="shared" si="180"/>
        <v>79490</v>
      </c>
      <c r="L2373" s="67">
        <v>40000</v>
      </c>
      <c r="M2373" s="67">
        <v>160</v>
      </c>
      <c r="N2373" s="66">
        <f t="shared" si="181"/>
        <v>160.5</v>
      </c>
    </row>
    <row r="2374" spans="1:17" x14ac:dyDescent="0.3">
      <c r="A2374" s="63" t="s">
        <v>5151</v>
      </c>
      <c r="C2374" s="48">
        <v>43741</v>
      </c>
      <c r="D2374" s="22" t="s">
        <v>5152</v>
      </c>
      <c r="E2374" s="44">
        <v>0.19</v>
      </c>
      <c r="F2374" s="23" t="s">
        <v>5153</v>
      </c>
      <c r="G2374" s="24" t="s">
        <v>5154</v>
      </c>
      <c r="H2374" s="23">
        <v>3010</v>
      </c>
      <c r="I2374" s="25">
        <v>0.5</v>
      </c>
      <c r="J2374" s="46">
        <v>38440</v>
      </c>
      <c r="K2374" s="66">
        <f t="shared" si="180"/>
        <v>109830</v>
      </c>
      <c r="L2374" s="67"/>
      <c r="M2374" s="67"/>
      <c r="N2374" s="66">
        <f t="shared" si="181"/>
        <v>0.5</v>
      </c>
    </row>
    <row r="2375" spans="1:17" s="39" customFormat="1" x14ac:dyDescent="0.3">
      <c r="A2375" s="35" t="s">
        <v>5155</v>
      </c>
      <c r="B2375" s="36"/>
      <c r="C2375" s="37">
        <v>43741</v>
      </c>
      <c r="D2375" s="38" t="s">
        <v>5156</v>
      </c>
      <c r="E2375" s="35" t="s">
        <v>5157</v>
      </c>
      <c r="F2375" s="39" t="s">
        <v>5153</v>
      </c>
      <c r="G2375" s="40" t="s">
        <v>5154</v>
      </c>
      <c r="H2375" s="39">
        <v>1190</v>
      </c>
      <c r="I2375" s="41">
        <v>0.5</v>
      </c>
      <c r="J2375" s="41">
        <v>7550</v>
      </c>
      <c r="K2375" s="41">
        <f t="shared" si="180"/>
        <v>21570</v>
      </c>
      <c r="L2375" s="42"/>
      <c r="M2375" s="42"/>
      <c r="N2375" s="41">
        <f t="shared" si="181"/>
        <v>0.5</v>
      </c>
      <c r="O2375" s="53"/>
      <c r="P2375" s="37"/>
      <c r="Q2375" s="36"/>
    </row>
    <row r="2376" spans="1:17" x14ac:dyDescent="0.3">
      <c r="K2376" s="66"/>
      <c r="L2376" s="67"/>
      <c r="M2376" s="67"/>
      <c r="N2376" s="66">
        <f>SUM(N2371:N2375)</f>
        <v>1050.5</v>
      </c>
      <c r="O2376" s="51">
        <v>73379</v>
      </c>
      <c r="P2376" s="68">
        <v>43742</v>
      </c>
      <c r="Q2376" s="21" t="s">
        <v>4419</v>
      </c>
    </row>
    <row r="2377" spans="1:17" x14ac:dyDescent="0.3">
      <c r="K2377" s="66"/>
      <c r="L2377" s="67"/>
      <c r="M2377" s="67"/>
      <c r="N2377" s="66"/>
    </row>
    <row r="2378" spans="1:17" s="64" customFormat="1" x14ac:dyDescent="0.3">
      <c r="A2378" s="63">
        <v>797</v>
      </c>
      <c r="B2378" s="21"/>
      <c r="C2378" s="68">
        <v>43740</v>
      </c>
      <c r="D2378" s="62" t="s">
        <v>5112</v>
      </c>
      <c r="E2378" s="63">
        <v>0.7218</v>
      </c>
      <c r="F2378" s="64" t="s">
        <v>5114</v>
      </c>
      <c r="G2378" s="65" t="s">
        <v>5115</v>
      </c>
      <c r="H2378" s="64">
        <v>1190</v>
      </c>
      <c r="I2378" s="66">
        <v>1</v>
      </c>
      <c r="J2378" s="66">
        <v>39980</v>
      </c>
      <c r="K2378" s="66">
        <f t="shared" ref="K2378" si="182">ROUND(J2378/0.35,-1)</f>
        <v>114230</v>
      </c>
      <c r="L2378" s="67">
        <v>163000</v>
      </c>
      <c r="M2378" s="67">
        <v>653</v>
      </c>
      <c r="N2378" s="66">
        <f t="shared" ref="N2378" si="183">I2378+M2378</f>
        <v>654</v>
      </c>
      <c r="O2378" s="136"/>
      <c r="P2378" s="68"/>
      <c r="Q2378" s="21"/>
    </row>
    <row r="2379" spans="1:17" x14ac:dyDescent="0.3">
      <c r="K2379" s="66">
        <f t="shared" si="180"/>
        <v>0</v>
      </c>
      <c r="L2379" s="67"/>
      <c r="M2379" s="67"/>
      <c r="N2379" s="66">
        <f t="shared" si="181"/>
        <v>0</v>
      </c>
    </row>
    <row r="2380" spans="1:17" x14ac:dyDescent="0.3">
      <c r="A2380" s="63">
        <v>805</v>
      </c>
      <c r="C2380" s="48">
        <v>43742</v>
      </c>
      <c r="D2380" s="22" t="s">
        <v>5158</v>
      </c>
      <c r="E2380" s="44">
        <v>2.2709999999999999</v>
      </c>
      <c r="F2380" s="23" t="s">
        <v>5159</v>
      </c>
      <c r="G2380" s="24" t="s">
        <v>5160</v>
      </c>
      <c r="H2380" s="23">
        <v>1200</v>
      </c>
      <c r="I2380" s="25">
        <v>0.5</v>
      </c>
      <c r="J2380" s="46">
        <v>7650</v>
      </c>
      <c r="K2380" s="66">
        <f t="shared" si="180"/>
        <v>21860</v>
      </c>
      <c r="L2380" s="67">
        <v>22000</v>
      </c>
      <c r="M2380" s="67">
        <v>88</v>
      </c>
      <c r="N2380" s="66">
        <f t="shared" si="181"/>
        <v>88.5</v>
      </c>
    </row>
    <row r="2381" spans="1:17" x14ac:dyDescent="0.3">
      <c r="A2381" s="63">
        <v>806</v>
      </c>
      <c r="C2381" s="48">
        <v>43742</v>
      </c>
      <c r="D2381" s="22" t="s">
        <v>5161</v>
      </c>
      <c r="E2381" s="44" t="s">
        <v>5162</v>
      </c>
      <c r="F2381" s="23" t="s">
        <v>5163</v>
      </c>
      <c r="G2381" s="24" t="s">
        <v>5164</v>
      </c>
      <c r="H2381" s="23">
        <v>3010</v>
      </c>
      <c r="I2381" s="25">
        <v>0.5</v>
      </c>
      <c r="J2381" s="46">
        <v>18640</v>
      </c>
      <c r="K2381" s="66">
        <f t="shared" si="180"/>
        <v>53260</v>
      </c>
      <c r="L2381" s="67">
        <v>85000</v>
      </c>
      <c r="M2381" s="67">
        <v>340</v>
      </c>
      <c r="N2381" s="66">
        <f t="shared" si="181"/>
        <v>340.5</v>
      </c>
    </row>
    <row r="2382" spans="1:17" x14ac:dyDescent="0.3">
      <c r="A2382" s="63" t="s">
        <v>5165</v>
      </c>
      <c r="C2382" s="48">
        <v>43742</v>
      </c>
      <c r="D2382" s="22" t="s">
        <v>5096</v>
      </c>
      <c r="E2382" s="44" t="s">
        <v>5166</v>
      </c>
      <c r="F2382" s="23" t="s">
        <v>5098</v>
      </c>
      <c r="G2382" s="24" t="s">
        <v>851</v>
      </c>
      <c r="H2382" s="23">
        <v>2010</v>
      </c>
      <c r="I2382" s="25">
        <v>0.5</v>
      </c>
      <c r="J2382" s="46">
        <v>16080</v>
      </c>
      <c r="K2382" s="66">
        <f t="shared" si="180"/>
        <v>45940</v>
      </c>
      <c r="L2382" s="67"/>
      <c r="M2382" s="67"/>
      <c r="N2382" s="66">
        <f t="shared" si="181"/>
        <v>0.5</v>
      </c>
    </row>
    <row r="2383" spans="1:17" x14ac:dyDescent="0.3">
      <c r="A2383" s="63" t="s">
        <v>5167</v>
      </c>
      <c r="C2383" s="48">
        <v>43742</v>
      </c>
      <c r="D2383" s="22" t="s">
        <v>5168</v>
      </c>
      <c r="E2383" s="44" t="s">
        <v>5169</v>
      </c>
      <c r="F2383" s="23" t="s">
        <v>5170</v>
      </c>
      <c r="G2383" s="24" t="s">
        <v>5171</v>
      </c>
      <c r="H2383" s="23">
        <v>3010</v>
      </c>
      <c r="I2383" s="25">
        <v>0.5</v>
      </c>
      <c r="J2383" s="46">
        <v>24270</v>
      </c>
      <c r="K2383" s="66">
        <f t="shared" si="180"/>
        <v>69340</v>
      </c>
      <c r="L2383" s="67"/>
      <c r="M2383" s="67"/>
      <c r="N2383" s="66">
        <f t="shared" si="181"/>
        <v>0.5</v>
      </c>
    </row>
    <row r="2384" spans="1:17" x14ac:dyDescent="0.3">
      <c r="A2384" s="63" t="s">
        <v>5172</v>
      </c>
      <c r="C2384" s="48">
        <v>43745</v>
      </c>
      <c r="D2384" s="22" t="s">
        <v>5173</v>
      </c>
      <c r="E2384" s="44">
        <v>53.408000000000001</v>
      </c>
      <c r="F2384" s="23" t="s">
        <v>5177</v>
      </c>
      <c r="G2384" s="24" t="s">
        <v>5178</v>
      </c>
      <c r="H2384" s="23">
        <v>1180</v>
      </c>
      <c r="I2384" s="25">
        <v>2</v>
      </c>
      <c r="J2384" s="46">
        <v>174330</v>
      </c>
      <c r="K2384" s="66">
        <f t="shared" si="180"/>
        <v>498090</v>
      </c>
      <c r="L2384" s="67"/>
      <c r="M2384" s="67"/>
      <c r="N2384" s="66">
        <f t="shared" si="181"/>
        <v>2</v>
      </c>
    </row>
    <row r="2385" spans="1:17" x14ac:dyDescent="0.3">
      <c r="D2385" s="22" t="s">
        <v>5174</v>
      </c>
      <c r="E2385" s="44">
        <v>15.262</v>
      </c>
      <c r="K2385" s="66">
        <f t="shared" si="180"/>
        <v>0</v>
      </c>
      <c r="L2385" s="67"/>
      <c r="M2385" s="67"/>
      <c r="N2385" s="66">
        <f t="shared" si="181"/>
        <v>0</v>
      </c>
    </row>
    <row r="2386" spans="1:17" x14ac:dyDescent="0.3">
      <c r="D2386" s="22" t="s">
        <v>5175</v>
      </c>
      <c r="E2386" s="44">
        <v>10</v>
      </c>
      <c r="K2386" s="66">
        <f t="shared" si="180"/>
        <v>0</v>
      </c>
      <c r="L2386" s="67"/>
      <c r="M2386" s="67"/>
      <c r="N2386" s="66">
        <f t="shared" si="181"/>
        <v>0</v>
      </c>
    </row>
    <row r="2387" spans="1:17" x14ac:dyDescent="0.3">
      <c r="D2387" s="22" t="s">
        <v>5176</v>
      </c>
      <c r="E2387" s="44">
        <v>22.033000000000001</v>
      </c>
      <c r="K2387" s="66">
        <f t="shared" si="180"/>
        <v>0</v>
      </c>
      <c r="L2387" s="67"/>
      <c r="M2387" s="67"/>
      <c r="N2387" s="66">
        <f t="shared" si="181"/>
        <v>0</v>
      </c>
    </row>
    <row r="2388" spans="1:17" x14ac:dyDescent="0.3">
      <c r="A2388" s="63">
        <v>807</v>
      </c>
      <c r="C2388" s="48">
        <v>43745</v>
      </c>
      <c r="D2388" s="22" t="s">
        <v>5179</v>
      </c>
      <c r="E2388" s="44" t="s">
        <v>553</v>
      </c>
      <c r="F2388" s="23" t="s">
        <v>5181</v>
      </c>
      <c r="G2388" s="24" t="s">
        <v>3222</v>
      </c>
      <c r="K2388" s="66">
        <f t="shared" si="180"/>
        <v>0</v>
      </c>
      <c r="L2388" s="67"/>
      <c r="M2388" s="67"/>
      <c r="N2388" s="66">
        <f t="shared" si="181"/>
        <v>0</v>
      </c>
    </row>
    <row r="2389" spans="1:17" x14ac:dyDescent="0.3">
      <c r="D2389" s="22" t="s">
        <v>5180</v>
      </c>
      <c r="E2389" s="44" t="s">
        <v>553</v>
      </c>
      <c r="F2389" s="23" t="s">
        <v>77</v>
      </c>
      <c r="G2389" s="24" t="s">
        <v>77</v>
      </c>
      <c r="H2389" s="23">
        <v>2050</v>
      </c>
      <c r="I2389" s="25">
        <v>1</v>
      </c>
      <c r="J2389" s="46">
        <v>36830</v>
      </c>
      <c r="K2389" s="66">
        <f t="shared" si="180"/>
        <v>105230</v>
      </c>
      <c r="L2389" s="67">
        <v>92000</v>
      </c>
      <c r="M2389" s="67">
        <v>368</v>
      </c>
      <c r="N2389" s="66">
        <f t="shared" si="181"/>
        <v>369</v>
      </c>
    </row>
    <row r="2390" spans="1:17" x14ac:dyDescent="0.3">
      <c r="A2390" s="63" t="s">
        <v>5182</v>
      </c>
      <c r="C2390" s="48">
        <v>43742</v>
      </c>
      <c r="D2390" s="22" t="s">
        <v>5183</v>
      </c>
      <c r="E2390" s="44" t="s">
        <v>5185</v>
      </c>
      <c r="F2390" s="23" t="s">
        <v>5187</v>
      </c>
      <c r="G2390" s="24" t="s">
        <v>5188</v>
      </c>
      <c r="H2390" s="23">
        <v>2050</v>
      </c>
      <c r="I2390" s="25">
        <v>1</v>
      </c>
      <c r="J2390" s="46">
        <v>28970</v>
      </c>
      <c r="K2390" s="66">
        <f t="shared" si="180"/>
        <v>82770</v>
      </c>
      <c r="L2390" s="67"/>
      <c r="M2390" s="67"/>
      <c r="N2390" s="66">
        <f t="shared" si="181"/>
        <v>1</v>
      </c>
    </row>
    <row r="2391" spans="1:17" s="39" customFormat="1" x14ac:dyDescent="0.3">
      <c r="A2391" s="35"/>
      <c r="B2391" s="36"/>
      <c r="C2391" s="37"/>
      <c r="D2391" s="38" t="s">
        <v>5184</v>
      </c>
      <c r="E2391" s="35" t="s">
        <v>5186</v>
      </c>
      <c r="F2391" s="39" t="s">
        <v>77</v>
      </c>
      <c r="G2391" s="40" t="s">
        <v>77</v>
      </c>
      <c r="I2391" s="41"/>
      <c r="J2391" s="41"/>
      <c r="K2391" s="41">
        <f t="shared" si="180"/>
        <v>0</v>
      </c>
      <c r="L2391" s="42"/>
      <c r="M2391" s="42"/>
      <c r="N2391" s="41">
        <f t="shared" si="181"/>
        <v>0</v>
      </c>
      <c r="O2391" s="53"/>
      <c r="P2391" s="37"/>
      <c r="Q2391" s="36"/>
    </row>
    <row r="2392" spans="1:17" x14ac:dyDescent="0.3">
      <c r="K2392" s="66"/>
      <c r="L2392" s="67"/>
      <c r="M2392" s="67"/>
      <c r="N2392" s="66">
        <f>SUM(N2378:N2391)</f>
        <v>1456</v>
      </c>
      <c r="O2392" s="51">
        <v>73397</v>
      </c>
      <c r="P2392" s="68">
        <v>43745</v>
      </c>
      <c r="Q2392" s="21" t="s">
        <v>4419</v>
      </c>
    </row>
    <row r="2393" spans="1:17" x14ac:dyDescent="0.3">
      <c r="K2393" s="66"/>
      <c r="L2393" s="67"/>
      <c r="M2393" s="67"/>
      <c r="N2393" s="66"/>
    </row>
    <row r="2394" spans="1:17" x14ac:dyDescent="0.3">
      <c r="A2394" s="63">
        <v>808</v>
      </c>
      <c r="C2394" s="48">
        <v>43745</v>
      </c>
      <c r="D2394" s="22" t="s">
        <v>5228</v>
      </c>
      <c r="E2394" s="44">
        <v>13</v>
      </c>
      <c r="F2394" s="23" t="s">
        <v>5229</v>
      </c>
      <c r="G2394" s="24" t="s">
        <v>5230</v>
      </c>
      <c r="H2394" s="23">
        <v>1090</v>
      </c>
      <c r="I2394" s="25">
        <v>0.5</v>
      </c>
      <c r="J2394" s="46">
        <v>22580</v>
      </c>
      <c r="K2394" s="66">
        <f t="shared" si="180"/>
        <v>64510</v>
      </c>
      <c r="L2394" s="67">
        <v>156000</v>
      </c>
      <c r="M2394" s="67">
        <v>624</v>
      </c>
      <c r="N2394" s="66">
        <f t="shared" si="181"/>
        <v>624.5</v>
      </c>
    </row>
    <row r="2395" spans="1:17" x14ac:dyDescent="0.3">
      <c r="A2395" s="63" t="s">
        <v>5189</v>
      </c>
      <c r="C2395" s="48">
        <v>43745</v>
      </c>
      <c r="D2395" s="22" t="s">
        <v>5190</v>
      </c>
      <c r="E2395" s="44">
        <v>2</v>
      </c>
      <c r="F2395" s="23" t="s">
        <v>5191</v>
      </c>
      <c r="G2395" s="24" t="s">
        <v>5192</v>
      </c>
      <c r="H2395" s="23">
        <v>1120</v>
      </c>
      <c r="I2395" s="25">
        <v>0.5</v>
      </c>
      <c r="J2395" s="46">
        <v>9050</v>
      </c>
      <c r="K2395" s="66">
        <f t="shared" si="180"/>
        <v>25860</v>
      </c>
      <c r="L2395" s="67"/>
      <c r="M2395" s="67"/>
      <c r="N2395" s="66">
        <f t="shared" si="181"/>
        <v>0.5</v>
      </c>
    </row>
    <row r="2396" spans="1:17" x14ac:dyDescent="0.3">
      <c r="A2396" s="63">
        <v>809</v>
      </c>
      <c r="C2396" s="48">
        <v>43745</v>
      </c>
      <c r="D2396" s="22" t="s">
        <v>5075</v>
      </c>
      <c r="E2396" s="44">
        <v>57.781999999999996</v>
      </c>
      <c r="F2396" s="23" t="s">
        <v>5193</v>
      </c>
      <c r="G2396" s="24" t="s">
        <v>5194</v>
      </c>
      <c r="H2396" s="23">
        <v>1100</v>
      </c>
      <c r="I2396" s="25">
        <v>0.5</v>
      </c>
      <c r="J2396" s="46">
        <v>67460</v>
      </c>
      <c r="K2396" s="66">
        <f t="shared" si="180"/>
        <v>192740</v>
      </c>
      <c r="L2396" s="67">
        <v>235246</v>
      </c>
      <c r="M2396" s="67">
        <v>941.2</v>
      </c>
      <c r="N2396" s="66">
        <f t="shared" si="181"/>
        <v>941.7</v>
      </c>
    </row>
    <row r="2397" spans="1:17" x14ac:dyDescent="0.3">
      <c r="A2397" s="63">
        <v>810</v>
      </c>
      <c r="C2397" s="48">
        <v>43746</v>
      </c>
      <c r="D2397" s="22" t="s">
        <v>5195</v>
      </c>
      <c r="E2397" s="44">
        <v>0.42899999999999999</v>
      </c>
      <c r="F2397" s="23" t="s">
        <v>5196</v>
      </c>
      <c r="G2397" s="24" t="s">
        <v>5197</v>
      </c>
      <c r="H2397" s="23">
        <v>3010</v>
      </c>
      <c r="I2397" s="25">
        <v>0.5</v>
      </c>
      <c r="J2397" s="46">
        <v>17430</v>
      </c>
      <c r="K2397" s="66">
        <f t="shared" si="180"/>
        <v>49800</v>
      </c>
      <c r="L2397" s="67">
        <v>40000</v>
      </c>
      <c r="M2397" s="67">
        <v>160</v>
      </c>
      <c r="N2397" s="66">
        <f t="shared" si="181"/>
        <v>160.5</v>
      </c>
    </row>
    <row r="2398" spans="1:17" x14ac:dyDescent="0.3">
      <c r="A2398" s="63">
        <v>811</v>
      </c>
      <c r="C2398" s="48">
        <v>43746</v>
      </c>
      <c r="D2398" s="22" t="s">
        <v>5198</v>
      </c>
      <c r="E2398" s="44" t="s">
        <v>553</v>
      </c>
      <c r="F2398" s="23" t="s">
        <v>5199</v>
      </c>
      <c r="G2398" s="24" t="s">
        <v>5200</v>
      </c>
      <c r="H2398" s="23">
        <v>3010</v>
      </c>
      <c r="I2398" s="25">
        <v>0.5</v>
      </c>
      <c r="J2398" s="46">
        <v>11420</v>
      </c>
      <c r="K2398" s="66">
        <f t="shared" si="180"/>
        <v>32630</v>
      </c>
      <c r="L2398" s="67">
        <v>57971.35</v>
      </c>
      <c r="M2398" s="67">
        <v>231.89</v>
      </c>
      <c r="N2398" s="66">
        <f t="shared" si="181"/>
        <v>232.39</v>
      </c>
    </row>
    <row r="2399" spans="1:17" x14ac:dyDescent="0.3">
      <c r="A2399" s="63">
        <v>812</v>
      </c>
      <c r="B2399" s="21" t="s">
        <v>403</v>
      </c>
      <c r="C2399" s="48">
        <v>43746</v>
      </c>
      <c r="D2399" s="22" t="s">
        <v>5201</v>
      </c>
      <c r="E2399" s="44" t="s">
        <v>5202</v>
      </c>
      <c r="F2399" s="23" t="s">
        <v>5205</v>
      </c>
      <c r="G2399" s="24" t="s">
        <v>5203</v>
      </c>
      <c r="H2399" s="23">
        <v>3010</v>
      </c>
      <c r="I2399" s="25">
        <v>0.5</v>
      </c>
      <c r="J2399" s="46">
        <v>14030</v>
      </c>
      <c r="K2399" s="66">
        <f t="shared" si="180"/>
        <v>40090</v>
      </c>
      <c r="L2399" s="67">
        <v>19000</v>
      </c>
      <c r="M2399" s="67">
        <v>76</v>
      </c>
      <c r="N2399" s="66">
        <f t="shared" si="181"/>
        <v>76.5</v>
      </c>
    </row>
    <row r="2400" spans="1:17" x14ac:dyDescent="0.3">
      <c r="A2400" s="63">
        <v>813</v>
      </c>
      <c r="B2400" s="21" t="s">
        <v>403</v>
      </c>
      <c r="C2400" s="48">
        <v>43746</v>
      </c>
      <c r="D2400" s="22" t="s">
        <v>5204</v>
      </c>
      <c r="E2400" s="44">
        <v>0.51900000000000002</v>
      </c>
      <c r="F2400" s="23" t="s">
        <v>5206</v>
      </c>
      <c r="G2400" s="24" t="s">
        <v>5207</v>
      </c>
      <c r="H2400" s="23">
        <v>1110</v>
      </c>
      <c r="I2400" s="25">
        <v>0.5</v>
      </c>
      <c r="J2400" s="46">
        <v>3710</v>
      </c>
      <c r="K2400" s="66">
        <f t="shared" si="180"/>
        <v>10600</v>
      </c>
      <c r="L2400" s="67">
        <v>2000</v>
      </c>
      <c r="M2400" s="67">
        <v>8</v>
      </c>
      <c r="N2400" s="66">
        <f t="shared" si="181"/>
        <v>8.5</v>
      </c>
    </row>
    <row r="2401" spans="1:17" x14ac:dyDescent="0.3">
      <c r="A2401" s="63">
        <v>815</v>
      </c>
      <c r="C2401" s="48">
        <v>43746</v>
      </c>
      <c r="D2401" s="22" t="s">
        <v>5208</v>
      </c>
      <c r="E2401" s="44">
        <v>18.363</v>
      </c>
      <c r="F2401" s="23" t="s">
        <v>5209</v>
      </c>
      <c r="G2401" s="24" t="s">
        <v>5210</v>
      </c>
      <c r="H2401" s="23">
        <v>1210</v>
      </c>
      <c r="I2401" s="25">
        <v>0.5</v>
      </c>
      <c r="J2401" s="46">
        <v>90760</v>
      </c>
      <c r="K2401" s="66">
        <f t="shared" si="180"/>
        <v>259310</v>
      </c>
      <c r="L2401" s="67">
        <v>425000</v>
      </c>
      <c r="M2401" s="67">
        <v>1700</v>
      </c>
      <c r="N2401" s="66">
        <f t="shared" si="181"/>
        <v>1700.5</v>
      </c>
    </row>
    <row r="2402" spans="1:17" x14ac:dyDescent="0.3">
      <c r="A2402" s="63" t="s">
        <v>5211</v>
      </c>
      <c r="C2402" s="48">
        <v>43746</v>
      </c>
      <c r="D2402" s="22" t="s">
        <v>5212</v>
      </c>
      <c r="E2402" s="44" t="s">
        <v>5213</v>
      </c>
      <c r="F2402" s="23" t="s">
        <v>5214</v>
      </c>
      <c r="G2402" s="24" t="s">
        <v>5215</v>
      </c>
      <c r="H2402" s="23">
        <v>1190</v>
      </c>
      <c r="I2402" s="25">
        <v>0.5</v>
      </c>
      <c r="J2402" s="46">
        <v>12490</v>
      </c>
      <c r="K2402" s="66">
        <f t="shared" si="180"/>
        <v>35690</v>
      </c>
      <c r="L2402" s="67"/>
      <c r="M2402" s="67"/>
      <c r="N2402" s="66">
        <f t="shared" si="181"/>
        <v>0.5</v>
      </c>
    </row>
    <row r="2403" spans="1:17" x14ac:dyDescent="0.3">
      <c r="A2403" s="63">
        <v>814</v>
      </c>
      <c r="C2403" s="48">
        <v>43746</v>
      </c>
      <c r="D2403" s="22" t="s">
        <v>5216</v>
      </c>
      <c r="E2403" s="44" t="s">
        <v>3403</v>
      </c>
      <c r="F2403" s="23" t="s">
        <v>5217</v>
      </c>
      <c r="G2403" s="24" t="s">
        <v>5218</v>
      </c>
      <c r="H2403" s="23">
        <v>3010</v>
      </c>
      <c r="I2403" s="25">
        <v>0.5</v>
      </c>
      <c r="J2403" s="46">
        <v>28490</v>
      </c>
      <c r="K2403" s="66">
        <f t="shared" si="180"/>
        <v>81400</v>
      </c>
      <c r="L2403" s="67">
        <v>95000</v>
      </c>
      <c r="M2403" s="67">
        <v>380</v>
      </c>
      <c r="N2403" s="66">
        <f t="shared" si="181"/>
        <v>380.5</v>
      </c>
    </row>
    <row r="2404" spans="1:17" x14ac:dyDescent="0.3">
      <c r="A2404" s="63">
        <v>816</v>
      </c>
      <c r="C2404" s="48">
        <v>43746</v>
      </c>
      <c r="D2404" s="22" t="s">
        <v>5219</v>
      </c>
      <c r="E2404" s="44" t="s">
        <v>5220</v>
      </c>
      <c r="F2404" s="23" t="s">
        <v>5221</v>
      </c>
      <c r="G2404" s="24" t="s">
        <v>5222</v>
      </c>
      <c r="H2404" s="23">
        <v>2040</v>
      </c>
      <c r="I2404" s="25">
        <v>0.5</v>
      </c>
      <c r="J2404" s="46">
        <v>19150</v>
      </c>
      <c r="K2404" s="66">
        <f t="shared" si="180"/>
        <v>54710</v>
      </c>
      <c r="L2404" s="67">
        <v>113000</v>
      </c>
      <c r="M2404" s="67">
        <v>452</v>
      </c>
      <c r="N2404" s="66">
        <f t="shared" si="181"/>
        <v>452.5</v>
      </c>
    </row>
    <row r="2405" spans="1:17" x14ac:dyDescent="0.3">
      <c r="A2405" s="63" t="s">
        <v>5223</v>
      </c>
      <c r="C2405" s="48">
        <v>43746</v>
      </c>
      <c r="D2405" s="22" t="s">
        <v>5224</v>
      </c>
      <c r="E2405" s="44">
        <v>49.698</v>
      </c>
      <c r="F2405" s="23" t="s">
        <v>5226</v>
      </c>
      <c r="G2405" s="24" t="s">
        <v>5227</v>
      </c>
      <c r="H2405" s="23">
        <v>1180</v>
      </c>
      <c r="I2405" s="25">
        <v>1</v>
      </c>
      <c r="J2405" s="46">
        <v>135950</v>
      </c>
      <c r="K2405" s="66">
        <f t="shared" si="180"/>
        <v>388430</v>
      </c>
      <c r="L2405" s="67"/>
      <c r="M2405" s="67"/>
      <c r="N2405" s="66">
        <f t="shared" si="181"/>
        <v>1</v>
      </c>
    </row>
    <row r="2406" spans="1:17" x14ac:dyDescent="0.3">
      <c r="D2406" s="22" t="s">
        <v>5225</v>
      </c>
      <c r="E2406" s="44">
        <v>13.802</v>
      </c>
      <c r="F2406" s="23" t="s">
        <v>77</v>
      </c>
      <c r="G2406" s="24" t="s">
        <v>77</v>
      </c>
      <c r="K2406" s="66">
        <f t="shared" si="180"/>
        <v>0</v>
      </c>
      <c r="L2406" s="67"/>
      <c r="M2406" s="67"/>
      <c r="N2406" s="66">
        <f t="shared" si="181"/>
        <v>0</v>
      </c>
    </row>
    <row r="2407" spans="1:17" x14ac:dyDescent="0.3">
      <c r="A2407" s="63">
        <v>817</v>
      </c>
      <c r="C2407" s="48">
        <v>43746</v>
      </c>
      <c r="D2407" s="22" t="s">
        <v>2414</v>
      </c>
      <c r="E2407" s="44">
        <v>3.181</v>
      </c>
      <c r="F2407" s="23" t="s">
        <v>5231</v>
      </c>
      <c r="G2407" s="24" t="s">
        <v>5232</v>
      </c>
      <c r="H2407" s="23">
        <v>1050</v>
      </c>
      <c r="I2407" s="25">
        <v>1</v>
      </c>
      <c r="J2407" s="46">
        <v>68710</v>
      </c>
      <c r="K2407" s="66">
        <f t="shared" si="180"/>
        <v>196310</v>
      </c>
      <c r="L2407" s="67">
        <v>300000</v>
      </c>
      <c r="M2407" s="67">
        <v>1200.5</v>
      </c>
      <c r="N2407" s="66">
        <f t="shared" si="181"/>
        <v>1201.5</v>
      </c>
    </row>
    <row r="2408" spans="1:17" x14ac:dyDescent="0.3">
      <c r="D2408" s="22" t="s">
        <v>2415</v>
      </c>
      <c r="E2408" s="44">
        <v>4.0190000000000001</v>
      </c>
      <c r="F2408" s="23" t="s">
        <v>77</v>
      </c>
      <c r="K2408" s="66">
        <f t="shared" si="180"/>
        <v>0</v>
      </c>
      <c r="L2408" s="67"/>
      <c r="M2408" s="67"/>
      <c r="N2408" s="66">
        <f t="shared" si="181"/>
        <v>0</v>
      </c>
    </row>
    <row r="2409" spans="1:17" x14ac:dyDescent="0.3">
      <c r="A2409" s="63">
        <v>818</v>
      </c>
      <c r="C2409" s="48">
        <v>43747</v>
      </c>
      <c r="D2409" s="22" t="s">
        <v>5233</v>
      </c>
      <c r="E2409" s="44" t="s">
        <v>5234</v>
      </c>
      <c r="F2409" s="23" t="s">
        <v>5235</v>
      </c>
      <c r="G2409" s="24" t="s">
        <v>5236</v>
      </c>
      <c r="H2409" s="23">
        <v>3010</v>
      </c>
      <c r="I2409" s="25">
        <v>0.5</v>
      </c>
      <c r="J2409" s="46">
        <v>21420</v>
      </c>
      <c r="K2409" s="66">
        <f t="shared" si="180"/>
        <v>61200</v>
      </c>
      <c r="L2409" s="67">
        <v>67500</v>
      </c>
      <c r="M2409" s="67">
        <v>270</v>
      </c>
      <c r="N2409" s="66">
        <f t="shared" si="181"/>
        <v>270.5</v>
      </c>
    </row>
    <row r="2410" spans="1:17" s="39" customFormat="1" x14ac:dyDescent="0.3">
      <c r="A2410" s="35" t="s">
        <v>5237</v>
      </c>
      <c r="B2410" s="36"/>
      <c r="C2410" s="37">
        <v>43747</v>
      </c>
      <c r="D2410" s="38" t="s">
        <v>5238</v>
      </c>
      <c r="E2410" s="35">
        <v>41.238</v>
      </c>
      <c r="F2410" s="39" t="s">
        <v>5239</v>
      </c>
      <c r="G2410" s="40" t="s">
        <v>5240</v>
      </c>
      <c r="H2410" s="39">
        <v>1220</v>
      </c>
      <c r="I2410" s="41">
        <v>0.5</v>
      </c>
      <c r="J2410" s="41">
        <v>96730</v>
      </c>
      <c r="K2410" s="41">
        <f t="shared" si="180"/>
        <v>276370</v>
      </c>
      <c r="L2410" s="42"/>
      <c r="M2410" s="42"/>
      <c r="N2410" s="41">
        <f t="shared" si="181"/>
        <v>0.5</v>
      </c>
      <c r="O2410" s="53"/>
      <c r="P2410" s="37"/>
      <c r="Q2410" s="36"/>
    </row>
    <row r="2411" spans="1:17" x14ac:dyDescent="0.3">
      <c r="K2411" s="66"/>
      <c r="L2411" s="67"/>
      <c r="M2411" s="67"/>
      <c r="N2411" s="66">
        <f>SUM(N2394:N2410)</f>
        <v>6052.09</v>
      </c>
      <c r="O2411" s="51">
        <v>73432</v>
      </c>
      <c r="P2411" s="68">
        <v>43747</v>
      </c>
      <c r="Q2411" s="21" t="s">
        <v>4419</v>
      </c>
    </row>
    <row r="2412" spans="1:17" x14ac:dyDescent="0.3">
      <c r="K2412" s="66"/>
      <c r="L2412" s="67"/>
      <c r="M2412" s="67"/>
      <c r="N2412" s="66"/>
    </row>
    <row r="2413" spans="1:17" x14ac:dyDescent="0.3">
      <c r="A2413" s="63">
        <v>819</v>
      </c>
      <c r="C2413" s="48">
        <v>43747</v>
      </c>
      <c r="D2413" s="22" t="s">
        <v>5241</v>
      </c>
      <c r="E2413" s="44">
        <v>27.4</v>
      </c>
      <c r="F2413" s="23" t="s">
        <v>5242</v>
      </c>
      <c r="G2413" s="24" t="s">
        <v>5243</v>
      </c>
      <c r="H2413" s="23">
        <v>1040</v>
      </c>
      <c r="I2413" s="25">
        <v>0.5</v>
      </c>
      <c r="J2413" s="46">
        <v>42780</v>
      </c>
      <c r="K2413" s="66">
        <f t="shared" si="180"/>
        <v>122230</v>
      </c>
      <c r="L2413" s="67">
        <v>155000</v>
      </c>
      <c r="M2413" s="67">
        <v>620</v>
      </c>
      <c r="N2413" s="66">
        <f t="shared" si="181"/>
        <v>620.5</v>
      </c>
    </row>
    <row r="2414" spans="1:17" x14ac:dyDescent="0.3">
      <c r="A2414" s="63">
        <v>820</v>
      </c>
      <c r="C2414" s="48">
        <v>43747</v>
      </c>
      <c r="D2414" s="22" t="s">
        <v>5252</v>
      </c>
      <c r="E2414" s="44" t="s">
        <v>5253</v>
      </c>
      <c r="F2414" s="23" t="s">
        <v>5254</v>
      </c>
      <c r="G2414" s="24" t="s">
        <v>5255</v>
      </c>
      <c r="H2414" s="23">
        <v>3010</v>
      </c>
      <c r="I2414" s="25">
        <v>0.5</v>
      </c>
      <c r="J2414" s="46">
        <v>19230</v>
      </c>
      <c r="K2414" s="66">
        <f t="shared" ref="K2414:K2469" si="184">ROUND(J2414/0.35,-1)</f>
        <v>54940</v>
      </c>
      <c r="L2414" s="67">
        <v>67000</v>
      </c>
      <c r="M2414" s="67">
        <v>268</v>
      </c>
      <c r="N2414" s="66">
        <f t="shared" ref="N2414:N2469" si="185">I2414+M2414</f>
        <v>268.5</v>
      </c>
    </row>
    <row r="2415" spans="1:17" x14ac:dyDescent="0.3">
      <c r="A2415" s="63">
        <v>821</v>
      </c>
      <c r="C2415" s="48">
        <v>43747</v>
      </c>
      <c r="D2415" s="22" t="s">
        <v>5256</v>
      </c>
      <c r="E2415" s="44" t="s">
        <v>5257</v>
      </c>
      <c r="F2415" s="23" t="s">
        <v>267</v>
      </c>
      <c r="G2415" s="24" t="s">
        <v>5258</v>
      </c>
      <c r="H2415" s="23">
        <v>3010</v>
      </c>
      <c r="I2415" s="25">
        <v>0.5</v>
      </c>
      <c r="J2415" s="46">
        <v>25440</v>
      </c>
      <c r="K2415" s="66">
        <f t="shared" si="184"/>
        <v>72690</v>
      </c>
      <c r="L2415" s="67">
        <v>64000</v>
      </c>
      <c r="M2415" s="67">
        <v>256</v>
      </c>
      <c r="N2415" s="66">
        <f t="shared" si="185"/>
        <v>256.5</v>
      </c>
    </row>
    <row r="2416" spans="1:17" x14ac:dyDescent="0.3">
      <c r="A2416" s="63" t="s">
        <v>5248</v>
      </c>
      <c r="C2416" s="48">
        <v>43747</v>
      </c>
      <c r="D2416" s="22" t="s">
        <v>5259</v>
      </c>
      <c r="E2416" s="44" t="s">
        <v>5262</v>
      </c>
      <c r="F2416" s="23" t="s">
        <v>5265</v>
      </c>
      <c r="G2416" s="24" t="s">
        <v>5264</v>
      </c>
      <c r="H2416" s="23">
        <v>1080</v>
      </c>
      <c r="I2416" s="25">
        <v>1.5</v>
      </c>
      <c r="J2416" s="46">
        <v>3900</v>
      </c>
      <c r="K2416" s="66">
        <f t="shared" si="184"/>
        <v>11140</v>
      </c>
      <c r="L2416" s="67"/>
      <c r="M2416" s="67"/>
      <c r="N2416" s="66">
        <f t="shared" si="185"/>
        <v>1.5</v>
      </c>
    </row>
    <row r="2417" spans="1:17" x14ac:dyDescent="0.3">
      <c r="D2417" s="22" t="s">
        <v>5260</v>
      </c>
      <c r="E2417" s="44" t="s">
        <v>5263</v>
      </c>
      <c r="F2417" s="23" t="s">
        <v>77</v>
      </c>
      <c r="G2417" s="24" t="s">
        <v>77</v>
      </c>
      <c r="K2417" s="66">
        <f t="shared" si="184"/>
        <v>0</v>
      </c>
      <c r="L2417" s="67"/>
      <c r="M2417" s="67"/>
      <c r="N2417" s="66">
        <f t="shared" si="185"/>
        <v>0</v>
      </c>
    </row>
    <row r="2418" spans="1:17" x14ac:dyDescent="0.3">
      <c r="D2418" s="22" t="s">
        <v>5261</v>
      </c>
      <c r="E2418" s="44" t="s">
        <v>4242</v>
      </c>
      <c r="F2418" s="23" t="s">
        <v>77</v>
      </c>
      <c r="G2418" s="24" t="s">
        <v>77</v>
      </c>
      <c r="K2418" s="66">
        <f t="shared" si="184"/>
        <v>0</v>
      </c>
      <c r="L2418" s="67"/>
      <c r="M2418" s="67"/>
      <c r="N2418" s="66">
        <f t="shared" si="185"/>
        <v>0</v>
      </c>
    </row>
    <row r="2419" spans="1:17" x14ac:dyDescent="0.3">
      <c r="A2419" s="63" t="s">
        <v>5266</v>
      </c>
      <c r="C2419" s="48">
        <v>43748</v>
      </c>
      <c r="D2419" s="22" t="s">
        <v>5267</v>
      </c>
      <c r="E2419" s="44">
        <v>5.7809999999999997</v>
      </c>
      <c r="F2419" s="23" t="s">
        <v>5268</v>
      </c>
      <c r="G2419" s="24" t="s">
        <v>5269</v>
      </c>
      <c r="H2419" s="23">
        <v>1220</v>
      </c>
      <c r="I2419" s="25">
        <v>0.5</v>
      </c>
      <c r="J2419" s="46">
        <v>45030</v>
      </c>
      <c r="K2419" s="66">
        <f t="shared" si="184"/>
        <v>128660</v>
      </c>
      <c r="L2419" s="67"/>
      <c r="M2419" s="67"/>
      <c r="N2419" s="66">
        <f t="shared" si="185"/>
        <v>0.5</v>
      </c>
    </row>
    <row r="2420" spans="1:17" x14ac:dyDescent="0.3">
      <c r="A2420" s="63">
        <v>825</v>
      </c>
      <c r="C2420" s="48">
        <v>43748</v>
      </c>
      <c r="D2420" s="22" t="s">
        <v>5270</v>
      </c>
      <c r="E2420" s="44">
        <v>1.034</v>
      </c>
      <c r="F2420" s="23" t="s">
        <v>5271</v>
      </c>
      <c r="G2420" s="24" t="s">
        <v>5272</v>
      </c>
      <c r="H2420" s="23">
        <v>1060</v>
      </c>
      <c r="I2420" s="25">
        <v>0.5</v>
      </c>
      <c r="J2420" s="46">
        <v>28310</v>
      </c>
      <c r="K2420" s="66">
        <f t="shared" si="184"/>
        <v>80890</v>
      </c>
      <c r="L2420" s="67">
        <v>89900</v>
      </c>
      <c r="M2420" s="67">
        <v>359.6</v>
      </c>
      <c r="N2420" s="66">
        <f t="shared" si="185"/>
        <v>360.1</v>
      </c>
    </row>
    <row r="2421" spans="1:17" x14ac:dyDescent="0.3">
      <c r="A2421" s="63">
        <v>826</v>
      </c>
      <c r="C2421" s="48">
        <v>43748</v>
      </c>
      <c r="D2421" s="22" t="s">
        <v>5273</v>
      </c>
      <c r="E2421" s="44">
        <v>5.1128999999999998</v>
      </c>
      <c r="F2421" s="23" t="s">
        <v>5274</v>
      </c>
      <c r="G2421" s="24" t="s">
        <v>5275</v>
      </c>
      <c r="H2421" s="23">
        <v>1090</v>
      </c>
      <c r="I2421" s="25">
        <v>0.5</v>
      </c>
      <c r="J2421" s="46">
        <v>63820</v>
      </c>
      <c r="K2421" s="66">
        <f t="shared" si="184"/>
        <v>182340</v>
      </c>
      <c r="L2421" s="67">
        <v>200000</v>
      </c>
      <c r="M2421" s="67">
        <v>800</v>
      </c>
      <c r="N2421" s="66">
        <f t="shared" si="185"/>
        <v>800.5</v>
      </c>
    </row>
    <row r="2422" spans="1:17" x14ac:dyDescent="0.3">
      <c r="A2422" s="63">
        <v>827</v>
      </c>
      <c r="C2422" s="48">
        <v>43748</v>
      </c>
      <c r="D2422" s="22" t="s">
        <v>5276</v>
      </c>
      <c r="E2422" s="44" t="s">
        <v>5278</v>
      </c>
      <c r="F2422" s="23" t="s">
        <v>5280</v>
      </c>
      <c r="G2422" s="24" t="s">
        <v>5281</v>
      </c>
      <c r="H2422" s="23">
        <v>3010</v>
      </c>
      <c r="I2422" s="25">
        <v>1</v>
      </c>
      <c r="J2422" s="46">
        <v>8800</v>
      </c>
      <c r="K2422" s="66">
        <f t="shared" si="184"/>
        <v>25140</v>
      </c>
      <c r="L2422" s="67">
        <v>15000</v>
      </c>
      <c r="M2422" s="67">
        <v>60</v>
      </c>
      <c r="N2422" s="66">
        <f t="shared" si="185"/>
        <v>61</v>
      </c>
    </row>
    <row r="2423" spans="1:17" s="39" customFormat="1" x14ac:dyDescent="0.3">
      <c r="A2423" s="35"/>
      <c r="B2423" s="36"/>
      <c r="C2423" s="37"/>
      <c r="D2423" s="38" t="s">
        <v>5277</v>
      </c>
      <c r="E2423" s="35" t="s">
        <v>5279</v>
      </c>
      <c r="F2423" s="39" t="s">
        <v>77</v>
      </c>
      <c r="G2423" s="40" t="s">
        <v>77</v>
      </c>
      <c r="I2423" s="41"/>
      <c r="J2423" s="41"/>
      <c r="K2423" s="41">
        <f t="shared" si="184"/>
        <v>0</v>
      </c>
      <c r="L2423" s="42"/>
      <c r="M2423" s="42"/>
      <c r="N2423" s="41">
        <f t="shared" si="185"/>
        <v>0</v>
      </c>
      <c r="O2423" s="53"/>
      <c r="P2423" s="37"/>
      <c r="Q2423" s="36"/>
    </row>
    <row r="2424" spans="1:17" x14ac:dyDescent="0.3">
      <c r="K2424" s="66"/>
      <c r="L2424" s="67"/>
      <c r="M2424" s="67"/>
      <c r="N2424" s="66">
        <f>SUM(N2413:N2423)</f>
        <v>2369.1</v>
      </c>
      <c r="O2424" s="51">
        <v>73450</v>
      </c>
      <c r="P2424" s="68">
        <v>43748</v>
      </c>
      <c r="Q2424" s="21" t="s">
        <v>4419</v>
      </c>
    </row>
    <row r="2425" spans="1:17" x14ac:dyDescent="0.3">
      <c r="K2425" s="66"/>
      <c r="L2425" s="67"/>
      <c r="M2425" s="67"/>
      <c r="N2425" s="66"/>
    </row>
    <row r="2426" spans="1:17" s="64" customFormat="1" x14ac:dyDescent="0.3">
      <c r="A2426" s="63">
        <v>822</v>
      </c>
      <c r="B2426" s="21"/>
      <c r="C2426" s="68">
        <v>43747</v>
      </c>
      <c r="D2426" s="62" t="s">
        <v>5300</v>
      </c>
      <c r="E2426" s="63">
        <v>2.1659999999999999</v>
      </c>
      <c r="F2426" s="64" t="s">
        <v>5301</v>
      </c>
      <c r="G2426" s="65" t="s">
        <v>5302</v>
      </c>
      <c r="H2426" s="64">
        <v>1150</v>
      </c>
      <c r="I2426" s="66">
        <v>0.5</v>
      </c>
      <c r="J2426" s="66">
        <v>56580</v>
      </c>
      <c r="K2426" s="66">
        <f t="shared" ref="K2426:K2430" si="186">ROUND(J2426/0.35,-1)</f>
        <v>161660</v>
      </c>
      <c r="L2426" s="67">
        <v>230000</v>
      </c>
      <c r="M2426" s="67">
        <v>920</v>
      </c>
      <c r="N2426" s="66">
        <f t="shared" ref="N2426:N2430" si="187">I2426+M2426</f>
        <v>920.5</v>
      </c>
      <c r="O2426" s="138"/>
      <c r="P2426" s="68"/>
      <c r="Q2426" s="21"/>
    </row>
    <row r="2427" spans="1:17" s="64" customFormat="1" x14ac:dyDescent="0.3">
      <c r="A2427" s="63">
        <v>823</v>
      </c>
      <c r="B2427" s="21"/>
      <c r="C2427" s="68">
        <v>43747</v>
      </c>
      <c r="D2427" s="62" t="s">
        <v>5303</v>
      </c>
      <c r="E2427" s="63">
        <v>0.46300000000000002</v>
      </c>
      <c r="F2427" s="64" t="s">
        <v>5301</v>
      </c>
      <c r="G2427" s="65" t="s">
        <v>5304</v>
      </c>
      <c r="H2427" s="64">
        <v>1150</v>
      </c>
      <c r="I2427" s="66">
        <v>1</v>
      </c>
      <c r="J2427" s="66">
        <v>5870</v>
      </c>
      <c r="K2427" s="66">
        <f t="shared" si="186"/>
        <v>16770</v>
      </c>
      <c r="L2427" s="67">
        <v>29900</v>
      </c>
      <c r="M2427" s="67">
        <v>119.6</v>
      </c>
      <c r="N2427" s="66">
        <f t="shared" si="187"/>
        <v>120.6</v>
      </c>
      <c r="O2427" s="138"/>
      <c r="P2427" s="68"/>
      <c r="Q2427" s="21"/>
    </row>
    <row r="2428" spans="1:17" s="64" customFormat="1" x14ac:dyDescent="0.3">
      <c r="A2428" s="63"/>
      <c r="B2428" s="21"/>
      <c r="C2428" s="68"/>
      <c r="D2428" s="62" t="s">
        <v>5305</v>
      </c>
      <c r="E2428" s="63">
        <v>0.35699999999999998</v>
      </c>
      <c r="F2428" s="64" t="s">
        <v>77</v>
      </c>
      <c r="G2428" s="65" t="s">
        <v>77</v>
      </c>
      <c r="I2428" s="66"/>
      <c r="J2428" s="66"/>
      <c r="K2428" s="66">
        <f t="shared" si="186"/>
        <v>0</v>
      </c>
      <c r="L2428" s="67"/>
      <c r="M2428" s="67"/>
      <c r="N2428" s="66">
        <f t="shared" si="187"/>
        <v>0</v>
      </c>
      <c r="O2428" s="138"/>
      <c r="P2428" s="68"/>
      <c r="Q2428" s="21"/>
    </row>
    <row r="2429" spans="1:17" s="64" customFormat="1" x14ac:dyDescent="0.3">
      <c r="A2429" s="63" t="s">
        <v>5244</v>
      </c>
      <c r="B2429" s="21"/>
      <c r="C2429" s="68">
        <v>43747</v>
      </c>
      <c r="D2429" s="62" t="s">
        <v>5245</v>
      </c>
      <c r="E2429" s="63">
        <v>0.31380000000000002</v>
      </c>
      <c r="F2429" s="64" t="s">
        <v>5246</v>
      </c>
      <c r="G2429" s="65" t="s">
        <v>5247</v>
      </c>
      <c r="H2429" s="64">
        <v>3010</v>
      </c>
      <c r="I2429" s="66">
        <v>0.5</v>
      </c>
      <c r="J2429" s="66">
        <v>32120</v>
      </c>
      <c r="K2429" s="66">
        <f t="shared" si="186"/>
        <v>91770</v>
      </c>
      <c r="L2429" s="67"/>
      <c r="M2429" s="67"/>
      <c r="N2429" s="66">
        <f t="shared" si="187"/>
        <v>0.5</v>
      </c>
      <c r="O2429" s="137"/>
      <c r="P2429" s="68"/>
      <c r="Q2429" s="21"/>
    </row>
    <row r="2430" spans="1:17" s="64" customFormat="1" x14ac:dyDescent="0.3">
      <c r="A2430" s="63" t="s">
        <v>5282</v>
      </c>
      <c r="B2430" s="21"/>
      <c r="C2430" s="68">
        <v>43747</v>
      </c>
      <c r="D2430" s="62" t="s">
        <v>5249</v>
      </c>
      <c r="E2430" s="63">
        <v>0.13769999999999999</v>
      </c>
      <c r="F2430" s="64" t="s">
        <v>5250</v>
      </c>
      <c r="G2430" s="65" t="s">
        <v>5251</v>
      </c>
      <c r="H2430" s="64">
        <v>3010</v>
      </c>
      <c r="I2430" s="66">
        <v>0.5</v>
      </c>
      <c r="J2430" s="66">
        <v>28860</v>
      </c>
      <c r="K2430" s="66">
        <f t="shared" si="186"/>
        <v>82460</v>
      </c>
      <c r="L2430" s="67"/>
      <c r="M2430" s="67"/>
      <c r="N2430" s="66">
        <f t="shared" si="187"/>
        <v>0.5</v>
      </c>
      <c r="O2430" s="137"/>
      <c r="P2430" s="68"/>
      <c r="Q2430" s="21"/>
    </row>
    <row r="2431" spans="1:17" x14ac:dyDescent="0.3">
      <c r="K2431" s="66">
        <f t="shared" si="184"/>
        <v>0</v>
      </c>
      <c r="L2431" s="67"/>
      <c r="M2431" s="67"/>
      <c r="N2431" s="66">
        <f t="shared" si="185"/>
        <v>0</v>
      </c>
    </row>
    <row r="2432" spans="1:17" x14ac:dyDescent="0.3">
      <c r="A2432" s="63">
        <v>828</v>
      </c>
      <c r="C2432" s="48">
        <v>43749</v>
      </c>
      <c r="D2432" s="22" t="s">
        <v>5283</v>
      </c>
      <c r="E2432" s="44">
        <v>15.944000000000001</v>
      </c>
      <c r="F2432" s="23" t="s">
        <v>5285</v>
      </c>
      <c r="G2432" s="24" t="s">
        <v>5286</v>
      </c>
      <c r="H2432" s="23">
        <v>1010</v>
      </c>
      <c r="I2432" s="25">
        <v>1</v>
      </c>
      <c r="J2432" s="46">
        <v>88980</v>
      </c>
      <c r="K2432" s="66">
        <f t="shared" si="184"/>
        <v>254230</v>
      </c>
      <c r="L2432" s="67">
        <v>330000</v>
      </c>
      <c r="M2432" s="67">
        <v>1320</v>
      </c>
      <c r="N2432" s="66">
        <f t="shared" si="185"/>
        <v>1321</v>
      </c>
    </row>
    <row r="2433" spans="1:17" x14ac:dyDescent="0.3">
      <c r="D2433" s="22" t="s">
        <v>5284</v>
      </c>
      <c r="E2433" s="44">
        <v>4.1559999999999997</v>
      </c>
      <c r="F2433" s="23" t="s">
        <v>77</v>
      </c>
      <c r="G2433" s="24" t="s">
        <v>77</v>
      </c>
      <c r="K2433" s="66">
        <f t="shared" si="184"/>
        <v>0</v>
      </c>
      <c r="L2433" s="67"/>
      <c r="M2433" s="67"/>
      <c r="N2433" s="66">
        <f t="shared" si="185"/>
        <v>0</v>
      </c>
      <c r="O2433" s="54"/>
    </row>
    <row r="2434" spans="1:17" x14ac:dyDescent="0.3">
      <c r="A2434" s="63">
        <v>829</v>
      </c>
      <c r="C2434" s="48">
        <v>43749</v>
      </c>
      <c r="D2434" s="22" t="s">
        <v>5284</v>
      </c>
      <c r="E2434" s="44">
        <v>32.372</v>
      </c>
      <c r="F2434" s="23" t="s">
        <v>5285</v>
      </c>
      <c r="G2434" s="24" t="s">
        <v>5287</v>
      </c>
      <c r="H2434" s="23">
        <v>1010</v>
      </c>
      <c r="I2434" s="25">
        <v>1</v>
      </c>
      <c r="J2434" s="46">
        <v>70500</v>
      </c>
      <c r="K2434" s="66">
        <f t="shared" si="184"/>
        <v>201430</v>
      </c>
      <c r="L2434" s="67">
        <v>263855.2</v>
      </c>
      <c r="M2434" s="67">
        <v>1055.42</v>
      </c>
      <c r="N2434" s="66">
        <f t="shared" si="185"/>
        <v>1056.42</v>
      </c>
    </row>
    <row r="2435" spans="1:17" x14ac:dyDescent="0.3">
      <c r="D2435" s="22" t="s">
        <v>5283</v>
      </c>
      <c r="E2435" s="44">
        <v>15.944000000000001</v>
      </c>
      <c r="F2435" s="23" t="s">
        <v>77</v>
      </c>
      <c r="G2435" s="24" t="s">
        <v>77</v>
      </c>
      <c r="K2435" s="66">
        <f t="shared" si="184"/>
        <v>0</v>
      </c>
      <c r="L2435" s="67"/>
      <c r="M2435" s="67"/>
      <c r="N2435" s="66">
        <f t="shared" si="185"/>
        <v>0</v>
      </c>
    </row>
    <row r="2436" spans="1:17" x14ac:dyDescent="0.3">
      <c r="A2436" s="63">
        <v>830</v>
      </c>
      <c r="C2436" s="48" t="s">
        <v>5288</v>
      </c>
      <c r="D2436" s="22" t="s">
        <v>1004</v>
      </c>
      <c r="E2436" s="44">
        <v>85.278000000000006</v>
      </c>
      <c r="F2436" s="23" t="s">
        <v>1006</v>
      </c>
      <c r="G2436" s="24" t="s">
        <v>5289</v>
      </c>
      <c r="H2436" s="23">
        <v>1030</v>
      </c>
      <c r="I2436" s="25">
        <v>1</v>
      </c>
      <c r="J2436" s="46">
        <v>181450</v>
      </c>
      <c r="K2436" s="66">
        <f t="shared" si="184"/>
        <v>518430</v>
      </c>
      <c r="L2436" s="67">
        <v>500000</v>
      </c>
      <c r="M2436" s="67">
        <v>2000</v>
      </c>
      <c r="N2436" s="66">
        <f t="shared" si="185"/>
        <v>2001</v>
      </c>
    </row>
    <row r="2437" spans="1:17" x14ac:dyDescent="0.3">
      <c r="D2437" s="22" t="s">
        <v>1003</v>
      </c>
      <c r="E2437" s="44">
        <v>43.176000000000002</v>
      </c>
      <c r="F2437" s="23" t="s">
        <v>77</v>
      </c>
      <c r="G2437" s="24" t="s">
        <v>77</v>
      </c>
      <c r="H2437" s="23">
        <v>1070</v>
      </c>
      <c r="K2437" s="66">
        <f t="shared" si="184"/>
        <v>0</v>
      </c>
      <c r="L2437" s="67"/>
      <c r="M2437" s="67"/>
      <c r="N2437" s="66">
        <f t="shared" si="185"/>
        <v>0</v>
      </c>
    </row>
    <row r="2438" spans="1:17" x14ac:dyDescent="0.3">
      <c r="A2438" s="63">
        <v>831</v>
      </c>
      <c r="C2438" s="48">
        <v>43749</v>
      </c>
      <c r="D2438" s="22" t="s">
        <v>5075</v>
      </c>
      <c r="E2438" s="44">
        <v>3.7</v>
      </c>
      <c r="F2438" s="23" t="s">
        <v>5291</v>
      </c>
      <c r="G2438" s="24" t="s">
        <v>5292</v>
      </c>
      <c r="H2438" s="23">
        <v>1100</v>
      </c>
      <c r="I2438" s="25">
        <v>1</v>
      </c>
      <c r="J2438" s="46">
        <v>52160</v>
      </c>
      <c r="K2438" s="66">
        <f t="shared" si="184"/>
        <v>149030</v>
      </c>
      <c r="L2438" s="67">
        <v>176000</v>
      </c>
      <c r="M2438" s="67">
        <v>704</v>
      </c>
      <c r="N2438" s="66">
        <f t="shared" si="185"/>
        <v>705</v>
      </c>
    </row>
    <row r="2439" spans="1:17" x14ac:dyDescent="0.3">
      <c r="D2439" s="22" t="s">
        <v>5290</v>
      </c>
      <c r="E2439" s="44">
        <v>1.6</v>
      </c>
      <c r="F2439" s="23" t="s">
        <v>77</v>
      </c>
      <c r="G2439" s="24" t="s">
        <v>77</v>
      </c>
      <c r="H2439" s="23">
        <v>1220</v>
      </c>
      <c r="K2439" s="66">
        <f t="shared" si="184"/>
        <v>0</v>
      </c>
      <c r="L2439" s="67"/>
      <c r="M2439" s="67"/>
      <c r="N2439" s="66">
        <f t="shared" si="185"/>
        <v>0</v>
      </c>
    </row>
    <row r="2440" spans="1:17" x14ac:dyDescent="0.3">
      <c r="A2440" s="63">
        <v>832</v>
      </c>
      <c r="C2440" s="48">
        <v>43749</v>
      </c>
      <c r="D2440" s="22" t="s">
        <v>5293</v>
      </c>
      <c r="E2440" s="44">
        <v>39.524999999999999</v>
      </c>
      <c r="F2440" s="23" t="s">
        <v>5294</v>
      </c>
      <c r="G2440" s="24" t="s">
        <v>5295</v>
      </c>
      <c r="H2440" s="23">
        <v>1090</v>
      </c>
      <c r="I2440" s="25">
        <v>0.5</v>
      </c>
      <c r="J2440" s="46">
        <v>68660</v>
      </c>
      <c r="K2440" s="66">
        <f t="shared" si="184"/>
        <v>196170</v>
      </c>
      <c r="L2440" s="67">
        <v>158100</v>
      </c>
      <c r="M2440" s="67">
        <v>632.4</v>
      </c>
      <c r="N2440" s="66">
        <f t="shared" si="185"/>
        <v>632.9</v>
      </c>
    </row>
    <row r="2441" spans="1:17" x14ac:dyDescent="0.3">
      <c r="A2441" s="63">
        <v>833</v>
      </c>
      <c r="C2441" s="48">
        <v>43753</v>
      </c>
      <c r="D2441" s="22" t="s">
        <v>5296</v>
      </c>
      <c r="E2441" s="44">
        <v>1.466</v>
      </c>
      <c r="F2441" s="23" t="s">
        <v>5298</v>
      </c>
      <c r="G2441" s="24" t="s">
        <v>5299</v>
      </c>
      <c r="H2441" s="23">
        <v>1100</v>
      </c>
      <c r="I2441" s="25">
        <v>1</v>
      </c>
      <c r="J2441" s="46">
        <v>2860</v>
      </c>
      <c r="K2441" s="66">
        <f t="shared" si="184"/>
        <v>8170</v>
      </c>
      <c r="L2441" s="67">
        <v>5500</v>
      </c>
      <c r="M2441" s="67">
        <v>22</v>
      </c>
      <c r="N2441" s="66">
        <f t="shared" si="185"/>
        <v>23</v>
      </c>
    </row>
    <row r="2442" spans="1:17" x14ac:dyDescent="0.3">
      <c r="D2442" s="22" t="s">
        <v>5297</v>
      </c>
      <c r="E2442" s="44">
        <v>0.05</v>
      </c>
      <c r="F2442" s="23" t="s">
        <v>77</v>
      </c>
      <c r="G2442" s="24" t="s">
        <v>77</v>
      </c>
      <c r="K2442" s="66">
        <f t="shared" si="184"/>
        <v>0</v>
      </c>
      <c r="L2442" s="67"/>
      <c r="M2442" s="67"/>
      <c r="N2442" s="66">
        <f t="shared" si="185"/>
        <v>0</v>
      </c>
    </row>
    <row r="2443" spans="1:17" x14ac:dyDescent="0.3">
      <c r="A2443" s="63">
        <v>824</v>
      </c>
      <c r="C2443" s="48">
        <v>43747</v>
      </c>
      <c r="D2443" s="22" t="s">
        <v>5306</v>
      </c>
      <c r="E2443" s="44">
        <v>0.1492</v>
      </c>
      <c r="F2443" s="23" t="s">
        <v>5307</v>
      </c>
      <c r="G2443" s="24" t="s">
        <v>5308</v>
      </c>
      <c r="H2443" s="23">
        <v>3010</v>
      </c>
      <c r="I2443" s="25">
        <v>0.5</v>
      </c>
      <c r="J2443" s="46">
        <v>22640</v>
      </c>
      <c r="K2443" s="66">
        <f t="shared" si="184"/>
        <v>64690</v>
      </c>
      <c r="L2443" s="67">
        <v>68000</v>
      </c>
      <c r="M2443" s="67">
        <v>272</v>
      </c>
      <c r="N2443" s="66">
        <f t="shared" si="185"/>
        <v>272.5</v>
      </c>
    </row>
    <row r="2444" spans="1:17" ht="13.5" customHeight="1" x14ac:dyDescent="0.3">
      <c r="A2444" s="63" t="s">
        <v>5309</v>
      </c>
      <c r="C2444" s="48">
        <v>43753</v>
      </c>
      <c r="D2444" s="22" t="s">
        <v>5310</v>
      </c>
      <c r="E2444" s="44">
        <v>9.14</v>
      </c>
      <c r="F2444" s="23" t="s">
        <v>5312</v>
      </c>
      <c r="G2444" s="24" t="s">
        <v>5313</v>
      </c>
      <c r="H2444" s="23">
        <v>3010</v>
      </c>
      <c r="I2444" s="25">
        <v>1</v>
      </c>
      <c r="J2444" s="46">
        <v>117660</v>
      </c>
      <c r="K2444" s="66">
        <f t="shared" si="184"/>
        <v>336170</v>
      </c>
      <c r="L2444" s="67"/>
      <c r="M2444" s="67"/>
      <c r="N2444" s="66">
        <f t="shared" si="185"/>
        <v>1</v>
      </c>
    </row>
    <row r="2445" spans="1:17" s="39" customFormat="1" x14ac:dyDescent="0.3">
      <c r="A2445" s="35"/>
      <c r="B2445" s="36"/>
      <c r="C2445" s="37"/>
      <c r="D2445" s="38" t="s">
        <v>5311</v>
      </c>
      <c r="E2445" s="35">
        <v>3.0000000000000001E-3</v>
      </c>
      <c r="F2445" s="39" t="s">
        <v>77</v>
      </c>
      <c r="G2445" s="40" t="s">
        <v>77</v>
      </c>
      <c r="I2445" s="41"/>
      <c r="J2445" s="41"/>
      <c r="K2445" s="41">
        <f t="shared" si="184"/>
        <v>0</v>
      </c>
      <c r="L2445" s="42"/>
      <c r="M2445" s="42"/>
      <c r="N2445" s="41">
        <f t="shared" si="185"/>
        <v>0</v>
      </c>
      <c r="O2445" s="53"/>
      <c r="P2445" s="37"/>
      <c r="Q2445" s="36"/>
    </row>
    <row r="2446" spans="1:17" x14ac:dyDescent="0.3">
      <c r="K2446" s="66"/>
      <c r="L2446" s="67"/>
      <c r="M2446" s="67"/>
      <c r="N2446" s="66">
        <f>SUM(N2426:N2445)</f>
        <v>7054.92</v>
      </c>
      <c r="O2446" s="51">
        <v>73498</v>
      </c>
      <c r="P2446" s="68">
        <v>43753</v>
      </c>
      <c r="Q2446" s="21" t="s">
        <v>4419</v>
      </c>
    </row>
    <row r="2447" spans="1:17" x14ac:dyDescent="0.3">
      <c r="K2447" s="66"/>
      <c r="L2447" s="67"/>
      <c r="M2447" s="67"/>
      <c r="N2447" s="66"/>
    </row>
    <row r="2448" spans="1:17" x14ac:dyDescent="0.3">
      <c r="A2448" s="63" t="s">
        <v>5316</v>
      </c>
      <c r="C2448" s="48">
        <v>43753</v>
      </c>
      <c r="D2448" s="22" t="s">
        <v>5314</v>
      </c>
      <c r="E2448" s="44">
        <v>0.81699999999999995</v>
      </c>
      <c r="F2448" s="23" t="s">
        <v>5315</v>
      </c>
      <c r="G2448" s="24" t="s">
        <v>5315</v>
      </c>
      <c r="H2448" s="23">
        <v>1090</v>
      </c>
      <c r="I2448" s="25">
        <v>0.5</v>
      </c>
      <c r="J2448" s="46">
        <v>38960</v>
      </c>
      <c r="K2448" s="66">
        <f t="shared" si="184"/>
        <v>111310</v>
      </c>
      <c r="L2448" s="67"/>
      <c r="M2448" s="67"/>
      <c r="N2448" s="66">
        <f t="shared" si="185"/>
        <v>0.5</v>
      </c>
    </row>
    <row r="2449" spans="1:14" x14ac:dyDescent="0.3">
      <c r="A2449" s="63" t="s">
        <v>5317</v>
      </c>
      <c r="C2449" s="48">
        <v>43753</v>
      </c>
      <c r="D2449" s="22" t="s">
        <v>5318</v>
      </c>
      <c r="E2449" s="44">
        <v>0.88400000000000001</v>
      </c>
      <c r="F2449" s="23" t="s">
        <v>5319</v>
      </c>
      <c r="G2449" s="24" t="s">
        <v>5320</v>
      </c>
      <c r="H2449" s="23">
        <v>3010</v>
      </c>
      <c r="I2449" s="25">
        <v>0.5</v>
      </c>
      <c r="J2449" s="46">
        <v>174210</v>
      </c>
      <c r="K2449" s="66">
        <f t="shared" si="184"/>
        <v>497740</v>
      </c>
      <c r="L2449" s="67"/>
      <c r="M2449" s="67"/>
      <c r="N2449" s="66">
        <f t="shared" si="185"/>
        <v>0.5</v>
      </c>
    </row>
    <row r="2450" spans="1:14" x14ac:dyDescent="0.3">
      <c r="A2450" s="63">
        <v>835</v>
      </c>
      <c r="C2450" s="48">
        <v>43753</v>
      </c>
      <c r="D2450" s="22" t="s">
        <v>5321</v>
      </c>
      <c r="E2450" s="44" t="s">
        <v>5323</v>
      </c>
      <c r="F2450" s="23" t="s">
        <v>5325</v>
      </c>
      <c r="G2450" s="24" t="s">
        <v>5326</v>
      </c>
      <c r="H2450" s="23">
        <v>2050</v>
      </c>
      <c r="I2450" s="25">
        <v>1</v>
      </c>
      <c r="J2450" s="46">
        <v>26360</v>
      </c>
      <c r="K2450" s="66">
        <f t="shared" si="184"/>
        <v>75310</v>
      </c>
      <c r="L2450" s="67">
        <v>85000</v>
      </c>
      <c r="M2450" s="67">
        <v>340</v>
      </c>
      <c r="N2450" s="66">
        <f t="shared" si="185"/>
        <v>341</v>
      </c>
    </row>
    <row r="2451" spans="1:14" x14ac:dyDescent="0.3">
      <c r="D2451" s="22" t="s">
        <v>5322</v>
      </c>
      <c r="E2451" s="44" t="s">
        <v>5324</v>
      </c>
      <c r="F2451" s="23" t="s">
        <v>77</v>
      </c>
      <c r="G2451" s="24" t="s">
        <v>77</v>
      </c>
      <c r="K2451" s="66">
        <f t="shared" si="184"/>
        <v>0</v>
      </c>
      <c r="L2451" s="67"/>
      <c r="M2451" s="67"/>
      <c r="N2451" s="66">
        <f t="shared" si="185"/>
        <v>0</v>
      </c>
    </row>
    <row r="2452" spans="1:14" x14ac:dyDescent="0.3">
      <c r="A2452" s="63" t="s">
        <v>5327</v>
      </c>
      <c r="C2452" s="48">
        <v>43753</v>
      </c>
      <c r="D2452" s="22" t="s">
        <v>5328</v>
      </c>
      <c r="E2452" s="44">
        <v>0.73199999999999998</v>
      </c>
      <c r="F2452" s="23" t="s">
        <v>5329</v>
      </c>
      <c r="G2452" s="24" t="s">
        <v>5330</v>
      </c>
      <c r="H2452" s="23">
        <v>3010</v>
      </c>
      <c r="I2452" s="25">
        <v>0.5</v>
      </c>
      <c r="J2452" s="46">
        <v>38580</v>
      </c>
      <c r="K2452" s="66">
        <f t="shared" si="184"/>
        <v>110230</v>
      </c>
      <c r="L2452" s="67"/>
      <c r="M2452" s="67"/>
      <c r="N2452" s="66">
        <f t="shared" si="185"/>
        <v>0.5</v>
      </c>
    </row>
    <row r="2453" spans="1:14" x14ac:dyDescent="0.3">
      <c r="N2453" s="66"/>
    </row>
    <row r="2454" spans="1:14" x14ac:dyDescent="0.3">
      <c r="A2454" s="63">
        <v>836</v>
      </c>
      <c r="C2454" s="48">
        <v>43753</v>
      </c>
      <c r="D2454" s="22" t="s">
        <v>5332</v>
      </c>
      <c r="E2454" s="44">
        <v>1.03</v>
      </c>
      <c r="F2454" s="23" t="s">
        <v>5333</v>
      </c>
      <c r="G2454" s="24" t="s">
        <v>5334</v>
      </c>
      <c r="H2454" s="23">
        <v>2030</v>
      </c>
      <c r="I2454" s="25">
        <v>0.5</v>
      </c>
      <c r="J2454" s="46">
        <v>22100</v>
      </c>
      <c r="K2454" s="66">
        <f t="shared" si="184"/>
        <v>63140</v>
      </c>
      <c r="L2454" s="67">
        <v>30000</v>
      </c>
      <c r="M2454" s="67">
        <v>120</v>
      </c>
      <c r="N2454" s="66">
        <f t="shared" si="185"/>
        <v>120.5</v>
      </c>
    </row>
    <row r="2455" spans="1:14" x14ac:dyDescent="0.3">
      <c r="A2455" s="63" t="s">
        <v>5335</v>
      </c>
      <c r="C2455" s="48">
        <v>43754</v>
      </c>
      <c r="D2455" s="22" t="s">
        <v>5336</v>
      </c>
      <c r="E2455" s="44">
        <v>0.25969999999999999</v>
      </c>
      <c r="F2455" s="23" t="s">
        <v>5337</v>
      </c>
      <c r="G2455" s="24" t="s">
        <v>5338</v>
      </c>
      <c r="H2455" s="23">
        <v>3010</v>
      </c>
      <c r="I2455" s="25">
        <v>0.5</v>
      </c>
      <c r="J2455" s="46">
        <v>22400</v>
      </c>
      <c r="K2455" s="66">
        <f t="shared" si="184"/>
        <v>64000</v>
      </c>
      <c r="L2455" s="67"/>
      <c r="M2455" s="67"/>
      <c r="N2455" s="66">
        <f t="shared" si="185"/>
        <v>0.5</v>
      </c>
    </row>
    <row r="2456" spans="1:14" x14ac:dyDescent="0.3">
      <c r="A2456" s="63">
        <v>837</v>
      </c>
      <c r="C2456" s="48">
        <v>43754</v>
      </c>
      <c r="D2456" s="22" t="s">
        <v>5339</v>
      </c>
      <c r="E2456" s="44">
        <v>2.8083</v>
      </c>
      <c r="F2456" s="23" t="s">
        <v>494</v>
      </c>
      <c r="G2456" s="24" t="s">
        <v>5340</v>
      </c>
      <c r="H2456" s="23">
        <v>3010</v>
      </c>
      <c r="I2456" s="25">
        <v>0.5</v>
      </c>
      <c r="J2456" s="46">
        <v>67990</v>
      </c>
      <c r="K2456" s="66">
        <f t="shared" si="184"/>
        <v>194260</v>
      </c>
      <c r="L2456" s="67">
        <v>190000</v>
      </c>
      <c r="M2456" s="67">
        <v>760</v>
      </c>
      <c r="N2456" s="66">
        <f t="shared" si="185"/>
        <v>760.5</v>
      </c>
    </row>
    <row r="2457" spans="1:14" x14ac:dyDescent="0.3">
      <c r="A2457" s="63">
        <v>838</v>
      </c>
      <c r="C2457" s="48">
        <v>43754</v>
      </c>
      <c r="D2457" s="22" t="s">
        <v>5341</v>
      </c>
      <c r="E2457" s="44">
        <v>5.0999999999999996</v>
      </c>
      <c r="F2457" s="23" t="s">
        <v>5342</v>
      </c>
      <c r="G2457" s="24" t="s">
        <v>5343</v>
      </c>
      <c r="H2457" s="23">
        <v>1130</v>
      </c>
      <c r="I2457" s="25">
        <v>0.5</v>
      </c>
      <c r="J2457" s="46">
        <v>12900</v>
      </c>
      <c r="K2457" s="66">
        <f t="shared" si="184"/>
        <v>36860</v>
      </c>
      <c r="L2457" s="67">
        <v>43000</v>
      </c>
      <c r="M2457" s="67">
        <v>172</v>
      </c>
      <c r="N2457" s="66">
        <f t="shared" si="185"/>
        <v>172.5</v>
      </c>
    </row>
    <row r="2458" spans="1:14" x14ac:dyDescent="0.3">
      <c r="A2458" s="63">
        <v>839</v>
      </c>
      <c r="C2458" s="48">
        <v>43754</v>
      </c>
      <c r="D2458" s="22" t="s">
        <v>5344</v>
      </c>
      <c r="E2458" s="44">
        <v>1.016</v>
      </c>
      <c r="F2458" s="23" t="s">
        <v>5347</v>
      </c>
      <c r="G2458" s="24" t="s">
        <v>5348</v>
      </c>
      <c r="H2458" s="23">
        <v>1070</v>
      </c>
      <c r="I2458" s="25">
        <v>1.5</v>
      </c>
      <c r="J2458" s="46">
        <v>42810</v>
      </c>
      <c r="K2458" s="66">
        <f t="shared" si="184"/>
        <v>122310</v>
      </c>
      <c r="L2458" s="67">
        <v>75000</v>
      </c>
      <c r="M2458" s="67">
        <v>300</v>
      </c>
      <c r="N2458" s="66">
        <f t="shared" si="185"/>
        <v>301.5</v>
      </c>
    </row>
    <row r="2459" spans="1:14" x14ac:dyDescent="0.3">
      <c r="D2459" s="22" t="s">
        <v>5345</v>
      </c>
      <c r="E2459" s="44">
        <v>1.0129999999999999</v>
      </c>
      <c r="F2459" s="23" t="s">
        <v>77</v>
      </c>
      <c r="G2459" s="24" t="s">
        <v>77</v>
      </c>
      <c r="K2459" s="66">
        <f t="shared" si="184"/>
        <v>0</v>
      </c>
      <c r="L2459" s="67"/>
      <c r="M2459" s="67"/>
      <c r="N2459" s="66">
        <f t="shared" si="185"/>
        <v>0</v>
      </c>
    </row>
    <row r="2460" spans="1:14" x14ac:dyDescent="0.3">
      <c r="D2460" s="22" t="s">
        <v>5346</v>
      </c>
      <c r="E2460" s="44">
        <v>0.85</v>
      </c>
      <c r="F2460" s="23" t="s">
        <v>77</v>
      </c>
      <c r="G2460" s="24" t="s">
        <v>77</v>
      </c>
      <c r="K2460" s="66">
        <f t="shared" si="184"/>
        <v>0</v>
      </c>
      <c r="L2460" s="67"/>
      <c r="M2460" s="67"/>
      <c r="N2460" s="66">
        <f t="shared" si="185"/>
        <v>0</v>
      </c>
    </row>
    <row r="2461" spans="1:14" x14ac:dyDescent="0.3">
      <c r="A2461" s="63" t="s">
        <v>5349</v>
      </c>
      <c r="C2461" s="48">
        <v>43754</v>
      </c>
      <c r="D2461" s="22" t="s">
        <v>5350</v>
      </c>
      <c r="E2461" s="44">
        <v>3.7040000000000002</v>
      </c>
      <c r="F2461" s="23" t="s">
        <v>5351</v>
      </c>
      <c r="G2461" s="24" t="s">
        <v>5352</v>
      </c>
      <c r="H2461" s="23">
        <v>1040</v>
      </c>
      <c r="I2461" s="25">
        <v>0.5</v>
      </c>
      <c r="J2461" s="46">
        <v>50680</v>
      </c>
      <c r="K2461" s="66">
        <f t="shared" si="184"/>
        <v>144800</v>
      </c>
      <c r="L2461" s="67"/>
      <c r="M2461" s="67"/>
      <c r="N2461" s="66">
        <f t="shared" si="185"/>
        <v>0.5</v>
      </c>
    </row>
    <row r="2462" spans="1:14" x14ac:dyDescent="0.3">
      <c r="A2462" s="63">
        <v>840</v>
      </c>
      <c r="C2462" s="48">
        <v>43754</v>
      </c>
      <c r="D2462" s="22" t="s">
        <v>5353</v>
      </c>
      <c r="E2462" s="44">
        <v>0.4224</v>
      </c>
      <c r="F2462" s="23" t="s">
        <v>5354</v>
      </c>
      <c r="G2462" s="24" t="s">
        <v>5355</v>
      </c>
      <c r="H2462" s="23">
        <v>3010</v>
      </c>
      <c r="I2462" s="25">
        <v>0.5</v>
      </c>
      <c r="J2462" s="46">
        <v>24040</v>
      </c>
      <c r="K2462" s="66">
        <f t="shared" si="184"/>
        <v>68690</v>
      </c>
      <c r="L2462" s="67">
        <v>85000</v>
      </c>
      <c r="M2462" s="67">
        <v>340</v>
      </c>
      <c r="N2462" s="66">
        <f t="shared" si="185"/>
        <v>340.5</v>
      </c>
    </row>
    <row r="2463" spans="1:14" x14ac:dyDescent="0.3">
      <c r="A2463" s="63" t="s">
        <v>5356</v>
      </c>
      <c r="C2463" s="48">
        <v>43754</v>
      </c>
      <c r="D2463" s="22" t="s">
        <v>5357</v>
      </c>
      <c r="E2463" s="44">
        <v>8</v>
      </c>
      <c r="F2463" s="23" t="s">
        <v>5359</v>
      </c>
      <c r="G2463" s="24" t="s">
        <v>5360</v>
      </c>
      <c r="H2463" s="23">
        <v>1100</v>
      </c>
      <c r="I2463" s="25">
        <v>1</v>
      </c>
      <c r="J2463" s="46">
        <v>32520</v>
      </c>
      <c r="K2463" s="66">
        <f t="shared" si="184"/>
        <v>92910</v>
      </c>
      <c r="L2463" s="67"/>
      <c r="M2463" s="67"/>
      <c r="N2463" s="66">
        <f t="shared" si="185"/>
        <v>1</v>
      </c>
    </row>
    <row r="2464" spans="1:14" x14ac:dyDescent="0.3">
      <c r="D2464" s="22" t="s">
        <v>5358</v>
      </c>
      <c r="E2464" s="44">
        <v>0.25</v>
      </c>
      <c r="F2464" s="23" t="s">
        <v>77</v>
      </c>
      <c r="G2464" s="24" t="s">
        <v>77</v>
      </c>
      <c r="K2464" s="66">
        <f t="shared" si="184"/>
        <v>0</v>
      </c>
      <c r="L2464" s="67"/>
      <c r="M2464" s="67"/>
      <c r="N2464" s="66">
        <f t="shared" si="185"/>
        <v>0</v>
      </c>
    </row>
    <row r="2465" spans="1:17" x14ac:dyDescent="0.3">
      <c r="A2465" s="63" t="s">
        <v>5361</v>
      </c>
      <c r="C2465" s="48">
        <v>43754</v>
      </c>
      <c r="D2465" s="22" t="s">
        <v>5362</v>
      </c>
      <c r="E2465" s="44">
        <v>1.5</v>
      </c>
      <c r="F2465" s="23" t="s">
        <v>5365</v>
      </c>
      <c r="G2465" s="24" t="s">
        <v>5366</v>
      </c>
      <c r="H2465" s="23">
        <v>1150</v>
      </c>
      <c r="I2465" s="25">
        <v>1.5</v>
      </c>
      <c r="J2465" s="46">
        <v>29330</v>
      </c>
      <c r="K2465" s="66">
        <f t="shared" si="184"/>
        <v>83800</v>
      </c>
      <c r="L2465" s="67"/>
      <c r="M2465" s="67"/>
      <c r="N2465" s="66">
        <f t="shared" si="185"/>
        <v>1.5</v>
      </c>
    </row>
    <row r="2466" spans="1:17" x14ac:dyDescent="0.3">
      <c r="D2466" s="22" t="s">
        <v>5363</v>
      </c>
      <c r="E2466" s="44">
        <v>1.5</v>
      </c>
      <c r="F2466" s="23" t="s">
        <v>77</v>
      </c>
      <c r="G2466" s="24" t="s">
        <v>77</v>
      </c>
      <c r="K2466" s="66">
        <f t="shared" si="184"/>
        <v>0</v>
      </c>
      <c r="L2466" s="67"/>
      <c r="M2466" s="67"/>
      <c r="N2466" s="66">
        <f t="shared" si="185"/>
        <v>0</v>
      </c>
    </row>
    <row r="2467" spans="1:17" x14ac:dyDescent="0.3">
      <c r="D2467" s="22" t="s">
        <v>5364</v>
      </c>
      <c r="E2467" s="44">
        <v>0.113</v>
      </c>
      <c r="F2467" s="23" t="s">
        <v>77</v>
      </c>
      <c r="G2467" s="24" t="s">
        <v>77</v>
      </c>
      <c r="K2467" s="66">
        <f t="shared" si="184"/>
        <v>0</v>
      </c>
      <c r="L2467" s="67"/>
      <c r="M2467" s="67"/>
      <c r="N2467" s="66">
        <f t="shared" si="185"/>
        <v>0</v>
      </c>
    </row>
    <row r="2468" spans="1:17" x14ac:dyDescent="0.3">
      <c r="A2468" s="63">
        <v>841</v>
      </c>
      <c r="C2468" s="48">
        <v>43754</v>
      </c>
      <c r="D2468" s="22" t="s">
        <v>5367</v>
      </c>
      <c r="E2468" s="44">
        <v>1.0649999999999999</v>
      </c>
      <c r="F2468" s="23" t="s">
        <v>5368</v>
      </c>
      <c r="G2468" s="24" t="s">
        <v>5369</v>
      </c>
      <c r="H2468" s="23">
        <v>1220</v>
      </c>
      <c r="I2468" s="25">
        <v>0.5</v>
      </c>
      <c r="J2468" s="46">
        <v>39650</v>
      </c>
      <c r="K2468" s="66">
        <f t="shared" si="184"/>
        <v>113290</v>
      </c>
      <c r="L2468" s="67">
        <v>145000</v>
      </c>
      <c r="M2468" s="67">
        <v>580</v>
      </c>
      <c r="N2468" s="66">
        <f t="shared" si="185"/>
        <v>580.5</v>
      </c>
    </row>
    <row r="2469" spans="1:17" x14ac:dyDescent="0.3">
      <c r="A2469" s="63">
        <v>842</v>
      </c>
      <c r="C2469" s="48">
        <v>43754</v>
      </c>
      <c r="D2469" s="22" t="s">
        <v>5370</v>
      </c>
      <c r="E2469" s="44">
        <v>1.0029999999999999</v>
      </c>
      <c r="F2469" s="23" t="s">
        <v>5371</v>
      </c>
      <c r="G2469" s="24" t="s">
        <v>5372</v>
      </c>
      <c r="H2469" s="23">
        <v>1050</v>
      </c>
      <c r="I2469" s="25">
        <v>0.5</v>
      </c>
      <c r="J2469" s="46">
        <v>4530</v>
      </c>
      <c r="K2469" s="66">
        <f t="shared" si="184"/>
        <v>12940</v>
      </c>
      <c r="L2469" s="67">
        <v>15000</v>
      </c>
      <c r="M2469" s="67">
        <v>60</v>
      </c>
      <c r="N2469" s="66">
        <f t="shared" si="185"/>
        <v>60.5</v>
      </c>
    </row>
    <row r="2470" spans="1:17" x14ac:dyDescent="0.3">
      <c r="A2470" s="63" t="s">
        <v>5361</v>
      </c>
      <c r="C2470" s="48">
        <v>43754</v>
      </c>
      <c r="D2470" s="22" t="s">
        <v>5373</v>
      </c>
      <c r="E2470" s="44">
        <v>3.76</v>
      </c>
      <c r="F2470" s="23" t="s">
        <v>5375</v>
      </c>
      <c r="G2470" s="24" t="s">
        <v>5376</v>
      </c>
      <c r="H2470" s="23">
        <v>1220</v>
      </c>
      <c r="I2470" s="25">
        <v>1</v>
      </c>
      <c r="J2470" s="46">
        <v>40980</v>
      </c>
      <c r="K2470" s="66">
        <f t="shared" ref="K2470:K2525" si="188">ROUND(J2470/0.35,-1)</f>
        <v>117090</v>
      </c>
      <c r="L2470" s="67"/>
      <c r="M2470" s="67"/>
      <c r="N2470" s="66">
        <f t="shared" ref="N2470:N2525" si="189">I2470+M2470</f>
        <v>1</v>
      </c>
    </row>
    <row r="2471" spans="1:17" s="39" customFormat="1" x14ac:dyDescent="0.3">
      <c r="A2471" s="35"/>
      <c r="B2471" s="36"/>
      <c r="C2471" s="37"/>
      <c r="D2471" s="38" t="s">
        <v>5374</v>
      </c>
      <c r="E2471" s="35">
        <v>1.2190000000000001</v>
      </c>
      <c r="F2471" s="39" t="s">
        <v>77</v>
      </c>
      <c r="G2471" s="40" t="s">
        <v>77</v>
      </c>
      <c r="I2471" s="41"/>
      <c r="J2471" s="41"/>
      <c r="K2471" s="41">
        <f t="shared" si="188"/>
        <v>0</v>
      </c>
      <c r="L2471" s="42"/>
      <c r="M2471" s="42"/>
      <c r="N2471" s="41">
        <f t="shared" si="189"/>
        <v>0</v>
      </c>
      <c r="O2471" s="53"/>
      <c r="P2471" s="37"/>
      <c r="Q2471" s="36"/>
    </row>
    <row r="2472" spans="1:17" x14ac:dyDescent="0.3">
      <c r="K2472" s="66"/>
      <c r="L2472" s="67"/>
      <c r="M2472" s="67"/>
      <c r="N2472" s="66">
        <f>SUM(N2448:N2471)</f>
        <v>2683.5</v>
      </c>
      <c r="O2472" s="51">
        <v>73511</v>
      </c>
      <c r="P2472" s="68">
        <v>43754</v>
      </c>
      <c r="Q2472" s="21" t="s">
        <v>4419</v>
      </c>
    </row>
    <row r="2473" spans="1:17" x14ac:dyDescent="0.3">
      <c r="K2473" s="66"/>
      <c r="L2473" s="67"/>
      <c r="M2473" s="67"/>
      <c r="N2473" s="66"/>
    </row>
    <row r="2474" spans="1:17" x14ac:dyDescent="0.3">
      <c r="A2474" s="63">
        <v>843</v>
      </c>
      <c r="B2474" s="21" t="s">
        <v>403</v>
      </c>
      <c r="C2474" s="48">
        <v>43754</v>
      </c>
      <c r="D2474" s="22" t="s">
        <v>5377</v>
      </c>
      <c r="E2474" s="44" t="s">
        <v>5378</v>
      </c>
      <c r="F2474" s="23" t="s">
        <v>1843</v>
      </c>
      <c r="G2474" s="24" t="s">
        <v>5379</v>
      </c>
      <c r="H2474" s="23">
        <v>3010</v>
      </c>
      <c r="I2474" s="25">
        <v>0.5</v>
      </c>
      <c r="J2474" s="46">
        <v>18970</v>
      </c>
      <c r="K2474" s="66">
        <f t="shared" si="188"/>
        <v>54200</v>
      </c>
      <c r="L2474" s="67">
        <v>32000</v>
      </c>
      <c r="M2474" s="67">
        <v>128</v>
      </c>
      <c r="N2474" s="66">
        <f t="shared" si="189"/>
        <v>128.5</v>
      </c>
    </row>
    <row r="2475" spans="1:17" x14ac:dyDescent="0.3">
      <c r="A2475" s="63">
        <v>844</v>
      </c>
      <c r="B2475" s="21" t="s">
        <v>403</v>
      </c>
      <c r="C2475" s="68">
        <v>43754</v>
      </c>
      <c r="D2475" s="22" t="s">
        <v>5380</v>
      </c>
      <c r="E2475" s="44" t="s">
        <v>553</v>
      </c>
      <c r="F2475" s="23" t="s">
        <v>1843</v>
      </c>
      <c r="G2475" s="24" t="s">
        <v>5382</v>
      </c>
      <c r="H2475" s="23">
        <v>2050</v>
      </c>
      <c r="I2475" s="25">
        <v>0.5</v>
      </c>
      <c r="J2475" s="46">
        <v>18150</v>
      </c>
      <c r="K2475" s="66">
        <f t="shared" si="188"/>
        <v>51860</v>
      </c>
      <c r="L2475" s="67">
        <v>11500</v>
      </c>
      <c r="M2475" s="67">
        <v>46</v>
      </c>
      <c r="N2475" s="66">
        <f t="shared" si="189"/>
        <v>46.5</v>
      </c>
    </row>
    <row r="2476" spans="1:17" x14ac:dyDescent="0.3">
      <c r="A2476" s="63">
        <v>845</v>
      </c>
      <c r="B2476" s="21" t="s">
        <v>403</v>
      </c>
      <c r="C2476" s="68">
        <v>43754</v>
      </c>
      <c r="D2476" s="22" t="s">
        <v>5381</v>
      </c>
      <c r="E2476" s="44" t="s">
        <v>553</v>
      </c>
      <c r="F2476" s="23" t="s">
        <v>1843</v>
      </c>
      <c r="G2476" s="24" t="s">
        <v>5382</v>
      </c>
      <c r="H2476" s="23">
        <v>2050</v>
      </c>
      <c r="I2476" s="25">
        <v>0.5</v>
      </c>
      <c r="J2476" s="46">
        <v>3660</v>
      </c>
      <c r="K2476" s="66">
        <f t="shared" si="188"/>
        <v>10460</v>
      </c>
      <c r="L2476" s="67">
        <v>2506.7199999999998</v>
      </c>
      <c r="M2476" s="67">
        <v>10.029999999999999</v>
      </c>
      <c r="N2476" s="66">
        <f t="shared" si="189"/>
        <v>10.53</v>
      </c>
    </row>
    <row r="2477" spans="1:17" x14ac:dyDescent="0.3">
      <c r="A2477" s="63" t="s">
        <v>5383</v>
      </c>
      <c r="C2477" s="48">
        <v>43754</v>
      </c>
      <c r="D2477" s="22" t="s">
        <v>5384</v>
      </c>
      <c r="E2477" s="44" t="s">
        <v>5385</v>
      </c>
      <c r="F2477" s="23" t="s">
        <v>5386</v>
      </c>
      <c r="G2477" s="24" t="s">
        <v>5387</v>
      </c>
      <c r="H2477" s="23">
        <v>3010</v>
      </c>
      <c r="I2477" s="25">
        <v>0.5</v>
      </c>
      <c r="J2477" s="46">
        <v>19480</v>
      </c>
      <c r="K2477" s="66">
        <f t="shared" si="188"/>
        <v>55660</v>
      </c>
      <c r="L2477" s="67"/>
      <c r="M2477" s="67"/>
      <c r="N2477" s="66">
        <f t="shared" si="189"/>
        <v>0.5</v>
      </c>
    </row>
    <row r="2478" spans="1:17" x14ac:dyDescent="0.3">
      <c r="A2478" s="63" t="s">
        <v>5388</v>
      </c>
      <c r="C2478" s="48">
        <v>43754</v>
      </c>
      <c r="D2478" s="22" t="s">
        <v>5389</v>
      </c>
      <c r="E2478" s="44" t="s">
        <v>5390</v>
      </c>
      <c r="F2478" s="23" t="s">
        <v>5391</v>
      </c>
      <c r="G2478" s="24" t="s">
        <v>5392</v>
      </c>
      <c r="H2478" s="23">
        <v>1190</v>
      </c>
      <c r="I2478" s="25">
        <v>0.5</v>
      </c>
      <c r="J2478" s="46">
        <v>9140</v>
      </c>
      <c r="K2478" s="66">
        <f t="shared" si="188"/>
        <v>26110</v>
      </c>
      <c r="L2478" s="67"/>
      <c r="M2478" s="67"/>
      <c r="N2478" s="66">
        <f t="shared" si="189"/>
        <v>0.5</v>
      </c>
    </row>
    <row r="2479" spans="1:17" x14ac:dyDescent="0.3">
      <c r="A2479" s="63">
        <v>846</v>
      </c>
      <c r="C2479" s="48">
        <v>43754</v>
      </c>
      <c r="D2479" s="22" t="s">
        <v>148</v>
      </c>
      <c r="E2479" s="44">
        <v>2.74</v>
      </c>
      <c r="F2479" s="23" t="s">
        <v>5393</v>
      </c>
      <c r="G2479" s="24" t="s">
        <v>5394</v>
      </c>
      <c r="H2479" s="23">
        <v>1060</v>
      </c>
      <c r="I2479" s="25">
        <v>1</v>
      </c>
      <c r="J2479" s="46">
        <v>21780</v>
      </c>
      <c r="K2479" s="66">
        <f t="shared" si="188"/>
        <v>62230</v>
      </c>
      <c r="L2479" s="67">
        <v>12000</v>
      </c>
      <c r="M2479" s="67">
        <v>48</v>
      </c>
      <c r="N2479" s="66">
        <f t="shared" si="189"/>
        <v>49</v>
      </c>
    </row>
    <row r="2480" spans="1:17" x14ac:dyDescent="0.3">
      <c r="D2480" s="22" t="s">
        <v>148</v>
      </c>
      <c r="E2480" s="44">
        <v>0.88900000000000001</v>
      </c>
      <c r="F2480" s="23" t="s">
        <v>77</v>
      </c>
      <c r="G2480" s="24" t="s">
        <v>77</v>
      </c>
      <c r="K2480" s="66">
        <f t="shared" si="188"/>
        <v>0</v>
      </c>
      <c r="L2480" s="67"/>
      <c r="M2480" s="67"/>
      <c r="N2480" s="66">
        <f t="shared" si="189"/>
        <v>0</v>
      </c>
    </row>
    <row r="2481" spans="1:17" x14ac:dyDescent="0.3">
      <c r="A2481" s="63">
        <v>847</v>
      </c>
      <c r="C2481" s="48">
        <v>43754</v>
      </c>
      <c r="D2481" s="22" t="s">
        <v>5395</v>
      </c>
      <c r="E2481" s="44" t="s">
        <v>5397</v>
      </c>
      <c r="F2481" s="23" t="s">
        <v>5398</v>
      </c>
      <c r="G2481" s="24" t="s">
        <v>5399</v>
      </c>
      <c r="H2481" s="23">
        <v>3010</v>
      </c>
      <c r="I2481" s="25">
        <v>1</v>
      </c>
      <c r="J2481" s="46">
        <v>7470</v>
      </c>
      <c r="K2481" s="66">
        <f t="shared" si="188"/>
        <v>21340</v>
      </c>
      <c r="L2481" s="67">
        <v>25000</v>
      </c>
      <c r="M2481" s="67">
        <v>100</v>
      </c>
      <c r="N2481" s="66">
        <f t="shared" si="189"/>
        <v>101</v>
      </c>
    </row>
    <row r="2482" spans="1:17" x14ac:dyDescent="0.3">
      <c r="D2482" s="22" t="s">
        <v>5396</v>
      </c>
      <c r="E2482" s="44" t="s">
        <v>5397</v>
      </c>
      <c r="F2482" s="23" t="s">
        <v>77</v>
      </c>
      <c r="G2482" s="24" t="s">
        <v>77</v>
      </c>
      <c r="K2482" s="66">
        <f t="shared" si="188"/>
        <v>0</v>
      </c>
      <c r="L2482" s="67"/>
      <c r="M2482" s="67"/>
      <c r="N2482" s="66">
        <f t="shared" si="189"/>
        <v>0</v>
      </c>
    </row>
    <row r="2483" spans="1:17" x14ac:dyDescent="0.3">
      <c r="A2483" s="63" t="s">
        <v>5400</v>
      </c>
      <c r="C2483" s="48">
        <v>43754</v>
      </c>
      <c r="D2483" s="22" t="s">
        <v>5401</v>
      </c>
      <c r="E2483" s="44" t="s">
        <v>2827</v>
      </c>
      <c r="F2483" s="23" t="s">
        <v>5402</v>
      </c>
      <c r="G2483" s="24" t="s">
        <v>5403</v>
      </c>
      <c r="H2483" s="23">
        <v>3010</v>
      </c>
      <c r="I2483" s="25">
        <v>0.5</v>
      </c>
      <c r="J2483" s="46">
        <v>19820</v>
      </c>
      <c r="K2483" s="66">
        <f t="shared" si="188"/>
        <v>56630</v>
      </c>
      <c r="L2483" s="67"/>
      <c r="M2483" s="67"/>
      <c r="N2483" s="66">
        <f t="shared" si="189"/>
        <v>0.5</v>
      </c>
    </row>
    <row r="2484" spans="1:17" x14ac:dyDescent="0.3">
      <c r="A2484" s="63">
        <v>848</v>
      </c>
      <c r="C2484" s="48">
        <v>43755</v>
      </c>
      <c r="D2484" s="22" t="s">
        <v>5404</v>
      </c>
      <c r="E2484" s="44" t="s">
        <v>5405</v>
      </c>
      <c r="F2484" s="23" t="s">
        <v>5406</v>
      </c>
      <c r="G2484" s="24" t="s">
        <v>5407</v>
      </c>
      <c r="H2484" s="23">
        <v>3010</v>
      </c>
      <c r="I2484" s="25">
        <v>0.5</v>
      </c>
      <c r="J2484" s="46">
        <v>10260</v>
      </c>
      <c r="K2484" s="66">
        <f t="shared" si="188"/>
        <v>29310</v>
      </c>
      <c r="L2484" s="67">
        <v>22819.87</v>
      </c>
      <c r="M2484" s="67">
        <v>91.28</v>
      </c>
      <c r="N2484" s="66">
        <f t="shared" si="189"/>
        <v>91.78</v>
      </c>
    </row>
    <row r="2485" spans="1:17" x14ac:dyDescent="0.3">
      <c r="A2485" s="63">
        <v>849</v>
      </c>
      <c r="C2485" s="48">
        <v>43755</v>
      </c>
      <c r="D2485" s="22" t="s">
        <v>5408</v>
      </c>
      <c r="E2485" s="44" t="s">
        <v>5409</v>
      </c>
      <c r="F2485" s="23" t="s">
        <v>5410</v>
      </c>
      <c r="G2485" s="24" t="s">
        <v>1864</v>
      </c>
      <c r="H2485" s="23">
        <v>3010</v>
      </c>
      <c r="I2485" s="25">
        <v>1</v>
      </c>
      <c r="J2485" s="46">
        <v>6780</v>
      </c>
      <c r="K2485" s="66">
        <f t="shared" si="188"/>
        <v>19370</v>
      </c>
      <c r="L2485" s="67">
        <v>15000</v>
      </c>
      <c r="M2485" s="67">
        <v>60</v>
      </c>
      <c r="N2485" s="66">
        <f t="shared" si="189"/>
        <v>61</v>
      </c>
    </row>
    <row r="2486" spans="1:17" x14ac:dyDescent="0.3">
      <c r="D2486" s="22" t="s">
        <v>5411</v>
      </c>
      <c r="E2486" s="44" t="s">
        <v>5409</v>
      </c>
      <c r="F2486" s="23" t="s">
        <v>77</v>
      </c>
      <c r="G2486" s="24" t="s">
        <v>77</v>
      </c>
      <c r="K2486" s="66">
        <f t="shared" si="188"/>
        <v>0</v>
      </c>
      <c r="L2486" s="67"/>
      <c r="M2486" s="67"/>
      <c r="N2486" s="66">
        <f t="shared" si="189"/>
        <v>0</v>
      </c>
    </row>
    <row r="2487" spans="1:17" x14ac:dyDescent="0.3">
      <c r="A2487" s="63">
        <v>854</v>
      </c>
      <c r="C2487" s="48">
        <v>43755</v>
      </c>
      <c r="D2487" s="22" t="s">
        <v>5412</v>
      </c>
      <c r="E2487" s="44">
        <v>0.57299999999999995</v>
      </c>
      <c r="F2487" s="23" t="s">
        <v>5414</v>
      </c>
      <c r="G2487" s="24" t="s">
        <v>5415</v>
      </c>
      <c r="H2487" s="23">
        <v>2040</v>
      </c>
      <c r="I2487" s="25">
        <v>1</v>
      </c>
      <c r="J2487" s="46">
        <v>30245</v>
      </c>
      <c r="K2487" s="66">
        <f t="shared" si="188"/>
        <v>86410</v>
      </c>
      <c r="L2487" s="67">
        <v>62000</v>
      </c>
      <c r="M2487" s="67">
        <v>248</v>
      </c>
      <c r="N2487" s="66">
        <f t="shared" si="189"/>
        <v>249</v>
      </c>
    </row>
    <row r="2488" spans="1:17" x14ac:dyDescent="0.3">
      <c r="D2488" s="22" t="s">
        <v>5413</v>
      </c>
      <c r="E2488" s="44">
        <v>4.8000000000000001E-2</v>
      </c>
      <c r="F2488" s="23" t="s">
        <v>77</v>
      </c>
      <c r="G2488" s="24" t="s">
        <v>77</v>
      </c>
      <c r="K2488" s="66">
        <f t="shared" si="188"/>
        <v>0</v>
      </c>
      <c r="L2488" s="67"/>
      <c r="M2488" s="67"/>
      <c r="N2488" s="66">
        <f t="shared" si="189"/>
        <v>0</v>
      </c>
    </row>
    <row r="2489" spans="1:17" x14ac:dyDescent="0.3">
      <c r="A2489" s="63">
        <v>850</v>
      </c>
      <c r="C2489" s="48">
        <v>43755</v>
      </c>
      <c r="D2489" s="22" t="s">
        <v>5489</v>
      </c>
      <c r="E2489" s="44">
        <v>6.8129999999999997</v>
      </c>
      <c r="F2489" s="23" t="s">
        <v>5416</v>
      </c>
      <c r="G2489" s="24" t="s">
        <v>5417</v>
      </c>
      <c r="H2489" s="23">
        <v>1150</v>
      </c>
      <c r="I2489" s="25">
        <v>1</v>
      </c>
      <c r="J2489" s="46">
        <v>8030</v>
      </c>
      <c r="K2489" s="66">
        <f t="shared" si="188"/>
        <v>22940</v>
      </c>
      <c r="L2489" s="67">
        <v>11908.03</v>
      </c>
      <c r="M2489" s="67">
        <v>47.63</v>
      </c>
      <c r="N2489" s="66">
        <f t="shared" si="189"/>
        <v>48.63</v>
      </c>
    </row>
    <row r="2490" spans="1:17" s="64" customFormat="1" x14ac:dyDescent="0.3">
      <c r="A2490" s="63">
        <v>851</v>
      </c>
      <c r="B2490" s="21"/>
      <c r="C2490" s="68">
        <v>43755</v>
      </c>
      <c r="D2490" s="62" t="s">
        <v>4678</v>
      </c>
      <c r="E2490" s="63">
        <v>13.439</v>
      </c>
      <c r="F2490" s="64" t="s">
        <v>5416</v>
      </c>
      <c r="G2490" s="65" t="s">
        <v>5418</v>
      </c>
      <c r="H2490" s="64">
        <v>1150</v>
      </c>
      <c r="I2490" s="66">
        <v>4</v>
      </c>
      <c r="J2490" s="66">
        <v>15830</v>
      </c>
      <c r="K2490" s="66">
        <f>ROUND(J2490/0.35,-1)</f>
        <v>45230</v>
      </c>
      <c r="L2490" s="67">
        <v>245322</v>
      </c>
      <c r="M2490" s="67">
        <v>981.29</v>
      </c>
      <c r="N2490" s="66">
        <f>I2490+M2490</f>
        <v>985.29</v>
      </c>
      <c r="O2490" s="139"/>
      <c r="P2490" s="68"/>
      <c r="Q2490" s="21"/>
    </row>
    <row r="2491" spans="1:17" s="64" customFormat="1" x14ac:dyDescent="0.3">
      <c r="A2491" s="63"/>
      <c r="B2491" s="21"/>
      <c r="C2491" s="68"/>
      <c r="D2491" s="62" t="s">
        <v>4679</v>
      </c>
      <c r="E2491" s="63">
        <v>30.693999999999999</v>
      </c>
      <c r="F2491" s="64" t="s">
        <v>77</v>
      </c>
      <c r="G2491" s="65" t="s">
        <v>77</v>
      </c>
      <c r="I2491" s="66"/>
      <c r="J2491" s="66">
        <v>36160</v>
      </c>
      <c r="K2491" s="66">
        <f>ROUND(J2491/0.35,-1)</f>
        <v>103310</v>
      </c>
      <c r="L2491" s="67"/>
      <c r="M2491" s="67"/>
      <c r="N2491" s="66"/>
      <c r="O2491" s="141"/>
      <c r="P2491" s="68"/>
      <c r="Q2491" s="21"/>
    </row>
    <row r="2492" spans="1:17" s="64" customFormat="1" x14ac:dyDescent="0.3">
      <c r="A2492" s="63"/>
      <c r="B2492" s="21"/>
      <c r="C2492" s="68"/>
      <c r="D2492" s="62" t="s">
        <v>5487</v>
      </c>
      <c r="E2492" s="63">
        <v>56030</v>
      </c>
      <c r="F2492" s="64" t="s">
        <v>77</v>
      </c>
      <c r="G2492" s="65" t="s">
        <v>77</v>
      </c>
      <c r="I2492" s="66"/>
      <c r="J2492" s="66">
        <v>56030</v>
      </c>
      <c r="K2492" s="66">
        <f>ROUND(J2492/0.35,-1)</f>
        <v>160090</v>
      </c>
      <c r="L2492" s="67"/>
      <c r="M2492" s="67"/>
      <c r="N2492" s="66"/>
      <c r="O2492" s="141"/>
      <c r="P2492" s="68"/>
      <c r="Q2492" s="21"/>
    </row>
    <row r="2493" spans="1:17" s="64" customFormat="1" x14ac:dyDescent="0.3">
      <c r="A2493" s="63"/>
      <c r="B2493" s="21"/>
      <c r="C2493" s="68"/>
      <c r="D2493" s="62" t="s">
        <v>5488</v>
      </c>
      <c r="E2493" s="63">
        <v>29660</v>
      </c>
      <c r="F2493" s="64" t="s">
        <v>77</v>
      </c>
      <c r="G2493" s="65" t="s">
        <v>77</v>
      </c>
      <c r="I2493" s="66"/>
      <c r="J2493" s="66">
        <v>29660</v>
      </c>
      <c r="K2493" s="66">
        <f>ROUND(J2493/0.35,-1)</f>
        <v>84740</v>
      </c>
      <c r="L2493" s="67"/>
      <c r="M2493" s="67"/>
      <c r="N2493" s="66"/>
      <c r="O2493" s="141"/>
      <c r="P2493" s="68"/>
      <c r="Q2493" s="21"/>
    </row>
    <row r="2494" spans="1:17" x14ac:dyDescent="0.3">
      <c r="A2494" s="63">
        <v>853</v>
      </c>
      <c r="C2494" s="48">
        <v>43755</v>
      </c>
      <c r="D2494" s="22" t="s">
        <v>4675</v>
      </c>
      <c r="E2494" s="44">
        <v>8.0386000000000006</v>
      </c>
      <c r="F2494" s="23" t="s">
        <v>5416</v>
      </c>
      <c r="G2494" s="24" t="s">
        <v>5420</v>
      </c>
      <c r="H2494" s="23">
        <v>1150</v>
      </c>
      <c r="I2494" s="25">
        <v>0.5</v>
      </c>
      <c r="J2494" s="46">
        <v>7660</v>
      </c>
      <c r="K2494" s="66">
        <f t="shared" si="188"/>
        <v>21890</v>
      </c>
      <c r="L2494" s="67">
        <v>36000</v>
      </c>
      <c r="M2494" s="67">
        <v>144</v>
      </c>
      <c r="N2494" s="66">
        <f t="shared" si="189"/>
        <v>144.5</v>
      </c>
    </row>
    <row r="2495" spans="1:17" x14ac:dyDescent="0.3">
      <c r="A2495" s="63" t="s">
        <v>5421</v>
      </c>
      <c r="C2495" s="48">
        <v>43755</v>
      </c>
      <c r="D2495" s="22" t="s">
        <v>5422</v>
      </c>
      <c r="E2495" s="44">
        <v>12.266</v>
      </c>
      <c r="F2495" s="23" t="s">
        <v>5425</v>
      </c>
      <c r="G2495" s="24" t="s">
        <v>5426</v>
      </c>
      <c r="H2495" s="23">
        <v>1180</v>
      </c>
      <c r="I2495" s="25">
        <v>1.5</v>
      </c>
      <c r="J2495" s="46">
        <v>213080</v>
      </c>
      <c r="K2495" s="66">
        <f t="shared" si="188"/>
        <v>608800</v>
      </c>
      <c r="L2495" s="67"/>
      <c r="M2495" s="67"/>
      <c r="N2495" s="66">
        <f t="shared" si="189"/>
        <v>1.5</v>
      </c>
    </row>
    <row r="2496" spans="1:17" x14ac:dyDescent="0.3">
      <c r="D2496" s="22" t="s">
        <v>5423</v>
      </c>
      <c r="E2496" s="44">
        <v>101.852</v>
      </c>
      <c r="F2496" s="23" t="s">
        <v>77</v>
      </c>
      <c r="G2496" s="24" t="s">
        <v>77</v>
      </c>
      <c r="K2496" s="66">
        <f t="shared" si="188"/>
        <v>0</v>
      </c>
      <c r="L2496" s="67"/>
      <c r="M2496" s="67"/>
      <c r="N2496" s="66">
        <f t="shared" si="189"/>
        <v>0</v>
      </c>
    </row>
    <row r="2497" spans="1:17" s="39" customFormat="1" x14ac:dyDescent="0.3">
      <c r="A2497" s="35"/>
      <c r="B2497" s="36"/>
      <c r="C2497" s="37"/>
      <c r="D2497" s="38" t="s">
        <v>5424</v>
      </c>
      <c r="E2497" s="35">
        <v>32.258000000000003</v>
      </c>
      <c r="F2497" s="39" t="s">
        <v>77</v>
      </c>
      <c r="G2497" s="40" t="s">
        <v>77</v>
      </c>
      <c r="I2497" s="41"/>
      <c r="J2497" s="41"/>
      <c r="K2497" s="41">
        <f t="shared" si="188"/>
        <v>0</v>
      </c>
      <c r="L2497" s="42"/>
      <c r="M2497" s="42"/>
      <c r="N2497" s="41">
        <f t="shared" si="189"/>
        <v>0</v>
      </c>
      <c r="O2497" s="53"/>
      <c r="P2497" s="37"/>
      <c r="Q2497" s="36"/>
    </row>
    <row r="2498" spans="1:17" x14ac:dyDescent="0.3">
      <c r="K2498" s="66"/>
      <c r="L2498" s="67"/>
      <c r="M2498" s="67"/>
      <c r="N2498" s="66">
        <f>SUM(N2474:N2497)</f>
        <v>1918.73</v>
      </c>
      <c r="O2498" s="51">
        <v>73525</v>
      </c>
      <c r="P2498" s="68">
        <v>43755</v>
      </c>
      <c r="Q2498" s="21" t="s">
        <v>4419</v>
      </c>
    </row>
    <row r="2499" spans="1:17" s="64" customFormat="1" x14ac:dyDescent="0.3">
      <c r="A2499" s="63"/>
      <c r="B2499" s="21"/>
      <c r="C2499" s="68"/>
      <c r="D2499" s="62"/>
      <c r="E2499" s="63"/>
      <c r="G2499" s="65"/>
      <c r="I2499" s="66"/>
      <c r="J2499" s="66"/>
      <c r="K2499" s="66"/>
      <c r="L2499" s="67"/>
      <c r="M2499" s="67"/>
      <c r="N2499" s="66"/>
      <c r="O2499" s="140"/>
      <c r="P2499" s="68"/>
      <c r="Q2499" s="21"/>
    </row>
    <row r="2500" spans="1:17" s="64" customFormat="1" x14ac:dyDescent="0.3">
      <c r="A2500" s="63">
        <v>834</v>
      </c>
      <c r="B2500" s="21"/>
      <c r="C2500" s="68">
        <v>43753</v>
      </c>
      <c r="D2500" s="62" t="s">
        <v>5328</v>
      </c>
      <c r="E2500" s="63">
        <v>0.73199999999999998</v>
      </c>
      <c r="F2500" s="64" t="s">
        <v>5330</v>
      </c>
      <c r="G2500" s="65" t="s">
        <v>5331</v>
      </c>
      <c r="H2500" s="64">
        <v>3010</v>
      </c>
      <c r="I2500" s="66">
        <v>1</v>
      </c>
      <c r="J2500" s="66">
        <v>38580</v>
      </c>
      <c r="K2500" s="66">
        <f>ROUND(J2500/0.35,-1)</f>
        <v>110230</v>
      </c>
      <c r="L2500" s="67">
        <v>117000</v>
      </c>
      <c r="M2500" s="67">
        <v>468</v>
      </c>
      <c r="N2500" s="66">
        <f>I2500+M2500</f>
        <v>469</v>
      </c>
      <c r="O2500" s="140"/>
      <c r="P2500" s="68"/>
      <c r="Q2500" s="21"/>
    </row>
    <row r="2501" spans="1:17" s="64" customFormat="1" x14ac:dyDescent="0.3">
      <c r="A2501" s="63">
        <v>855</v>
      </c>
      <c r="B2501" s="21"/>
      <c r="C2501" s="68">
        <v>43755</v>
      </c>
      <c r="D2501" s="62" t="s">
        <v>2081</v>
      </c>
      <c r="E2501" s="63" t="s">
        <v>5427</v>
      </c>
      <c r="F2501" s="64" t="s">
        <v>5428</v>
      </c>
      <c r="G2501" s="65" t="s">
        <v>5429</v>
      </c>
      <c r="H2501" s="64">
        <v>1100</v>
      </c>
      <c r="I2501" s="66">
        <v>0.5</v>
      </c>
      <c r="J2501" s="66">
        <v>31590</v>
      </c>
      <c r="K2501" s="66">
        <f>ROUND(J2501/0.35,-1)</f>
        <v>90260</v>
      </c>
      <c r="L2501" s="67">
        <v>160000</v>
      </c>
      <c r="M2501" s="67">
        <v>640</v>
      </c>
      <c r="N2501" s="66">
        <f>I2501+M2501</f>
        <v>640.5</v>
      </c>
      <c r="O2501" s="140"/>
      <c r="P2501" s="68"/>
      <c r="Q2501" s="21"/>
    </row>
    <row r="2502" spans="1:17" s="64" customFormat="1" x14ac:dyDescent="0.3">
      <c r="A2502" s="63">
        <v>856</v>
      </c>
      <c r="B2502" s="21"/>
      <c r="C2502" s="68">
        <v>43755</v>
      </c>
      <c r="D2502" s="62" t="s">
        <v>5430</v>
      </c>
      <c r="E2502" s="63">
        <v>121.922</v>
      </c>
      <c r="F2502" s="64" t="s">
        <v>5431</v>
      </c>
      <c r="G2502" s="65" t="s">
        <v>5432</v>
      </c>
      <c r="H2502" s="64">
        <v>1080</v>
      </c>
      <c r="I2502" s="66">
        <v>0.5</v>
      </c>
      <c r="J2502" s="66">
        <v>189830</v>
      </c>
      <c r="K2502" s="66">
        <f>ROUND(J2502/0.35,-1)</f>
        <v>542370</v>
      </c>
      <c r="L2502" s="67">
        <v>426825</v>
      </c>
      <c r="M2502" s="67">
        <v>1707.6</v>
      </c>
      <c r="N2502" s="66">
        <f>I2502+M2502</f>
        <v>1708.1</v>
      </c>
      <c r="O2502" s="140"/>
      <c r="P2502" s="68"/>
      <c r="Q2502" s="21"/>
    </row>
    <row r="2503" spans="1:17" s="64" customFormat="1" x14ac:dyDescent="0.3">
      <c r="A2503" s="63">
        <v>852</v>
      </c>
      <c r="B2503" s="21"/>
      <c r="C2503" s="68">
        <v>43755</v>
      </c>
      <c r="D2503" s="62" t="s">
        <v>4681</v>
      </c>
      <c r="E2503" s="63">
        <v>54.28</v>
      </c>
      <c r="F2503" s="64" t="s">
        <v>5416</v>
      </c>
      <c r="G2503" s="65" t="s">
        <v>5419</v>
      </c>
      <c r="H2503" s="64">
        <v>1150</v>
      </c>
      <c r="I2503" s="66">
        <v>1.5</v>
      </c>
      <c r="J2503" s="66">
        <v>63400</v>
      </c>
      <c r="K2503" s="66">
        <f>ROUND(J2503/0.35,-1)</f>
        <v>181140</v>
      </c>
      <c r="L2503" s="67">
        <v>203550</v>
      </c>
      <c r="M2503" s="67">
        <v>814.2</v>
      </c>
      <c r="N2503" s="66">
        <f>I2503+M2503</f>
        <v>815.7</v>
      </c>
      <c r="O2503" s="140"/>
      <c r="P2503" s="68"/>
      <c r="Q2503" s="21"/>
    </row>
    <row r="2504" spans="1:17" s="64" customFormat="1" x14ac:dyDescent="0.3">
      <c r="A2504" s="63">
        <v>857</v>
      </c>
      <c r="B2504" s="21"/>
      <c r="C2504" s="68">
        <v>43755</v>
      </c>
      <c r="D2504" s="62" t="s">
        <v>5433</v>
      </c>
      <c r="E2504" s="63" t="s">
        <v>5434</v>
      </c>
      <c r="F2504" s="64" t="s">
        <v>5435</v>
      </c>
      <c r="G2504" s="65" t="s">
        <v>5436</v>
      </c>
      <c r="H2504" s="64">
        <v>3010</v>
      </c>
      <c r="I2504" s="66">
        <v>0.5</v>
      </c>
      <c r="J2504" s="66">
        <v>9870</v>
      </c>
      <c r="K2504" s="66">
        <f t="shared" si="188"/>
        <v>28200</v>
      </c>
      <c r="L2504" s="67">
        <v>22000</v>
      </c>
      <c r="M2504" s="67">
        <v>88</v>
      </c>
      <c r="N2504" s="66">
        <f t="shared" si="189"/>
        <v>88.5</v>
      </c>
      <c r="O2504" s="140"/>
      <c r="P2504" s="68"/>
      <c r="Q2504" s="21"/>
    </row>
    <row r="2505" spans="1:17" s="64" customFormat="1" x14ac:dyDescent="0.3">
      <c r="A2505" s="63">
        <v>858</v>
      </c>
      <c r="B2505" s="21"/>
      <c r="C2505" s="68">
        <v>43756</v>
      </c>
      <c r="D2505" s="62" t="s">
        <v>5437</v>
      </c>
      <c r="E2505" s="63" t="s">
        <v>5439</v>
      </c>
      <c r="F2505" s="64" t="s">
        <v>5441</v>
      </c>
      <c r="G2505" s="65" t="s">
        <v>5442</v>
      </c>
      <c r="H2505" s="64">
        <v>3010</v>
      </c>
      <c r="I2505" s="66">
        <v>1</v>
      </c>
      <c r="J2505" s="66">
        <v>45870</v>
      </c>
      <c r="K2505" s="66">
        <f t="shared" si="188"/>
        <v>131060</v>
      </c>
      <c r="L2505" s="67">
        <v>152500</v>
      </c>
      <c r="M2505" s="67">
        <v>610</v>
      </c>
      <c r="N2505" s="66">
        <f t="shared" si="189"/>
        <v>611</v>
      </c>
      <c r="O2505" s="140"/>
      <c r="P2505" s="68"/>
      <c r="Q2505" s="21"/>
    </row>
    <row r="2506" spans="1:17" s="64" customFormat="1" x14ac:dyDescent="0.3">
      <c r="A2506" s="63"/>
      <c r="B2506" s="21"/>
      <c r="C2506" s="68"/>
      <c r="D2506" s="62" t="s">
        <v>5438</v>
      </c>
      <c r="E2506" s="63" t="s">
        <v>5440</v>
      </c>
      <c r="F2506" s="64" t="s">
        <v>77</v>
      </c>
      <c r="G2506" s="65"/>
      <c r="I2506" s="66"/>
      <c r="J2506" s="66"/>
      <c r="K2506" s="66">
        <f t="shared" si="188"/>
        <v>0</v>
      </c>
      <c r="L2506" s="67"/>
      <c r="M2506" s="67"/>
      <c r="N2506" s="66">
        <f t="shared" si="189"/>
        <v>0</v>
      </c>
      <c r="O2506" s="140"/>
      <c r="P2506" s="68"/>
      <c r="Q2506" s="21"/>
    </row>
    <row r="2507" spans="1:17" s="64" customFormat="1" x14ac:dyDescent="0.3">
      <c r="A2507" s="63" t="s">
        <v>5443</v>
      </c>
      <c r="B2507" s="21"/>
      <c r="C2507" s="68">
        <v>43756</v>
      </c>
      <c r="D2507" s="62" t="s">
        <v>5444</v>
      </c>
      <c r="E2507" s="63">
        <v>0.29599999999999999</v>
      </c>
      <c r="F2507" s="64" t="s">
        <v>5445</v>
      </c>
      <c r="G2507" s="65" t="s">
        <v>5127</v>
      </c>
      <c r="H2507" s="64">
        <v>2050</v>
      </c>
      <c r="I2507" s="66">
        <v>0.5</v>
      </c>
      <c r="J2507" s="66">
        <v>9890</v>
      </c>
      <c r="K2507" s="66">
        <f t="shared" si="188"/>
        <v>28260</v>
      </c>
      <c r="L2507" s="67"/>
      <c r="M2507" s="67"/>
      <c r="N2507" s="66">
        <f t="shared" si="189"/>
        <v>0.5</v>
      </c>
      <c r="O2507" s="140"/>
      <c r="P2507" s="68"/>
      <c r="Q2507" s="21"/>
    </row>
    <row r="2508" spans="1:17" s="64" customFormat="1" x14ac:dyDescent="0.3">
      <c r="A2508" s="63" t="s">
        <v>5446</v>
      </c>
      <c r="B2508" s="21"/>
      <c r="C2508" s="68">
        <v>43756</v>
      </c>
      <c r="D2508" s="62" t="s">
        <v>5447</v>
      </c>
      <c r="E2508" s="63">
        <v>0.47</v>
      </c>
      <c r="F2508" s="64" t="s">
        <v>5449</v>
      </c>
      <c r="G2508" s="65" t="s">
        <v>5450</v>
      </c>
      <c r="H2508" s="64">
        <v>1100</v>
      </c>
      <c r="I2508" s="66">
        <v>1</v>
      </c>
      <c r="J2508" s="66">
        <v>35250</v>
      </c>
      <c r="K2508" s="66">
        <f t="shared" si="188"/>
        <v>100710</v>
      </c>
      <c r="L2508" s="67"/>
      <c r="M2508" s="67"/>
      <c r="N2508" s="66">
        <f t="shared" si="189"/>
        <v>1</v>
      </c>
      <c r="O2508" s="140"/>
      <c r="P2508" s="68"/>
      <c r="Q2508" s="21"/>
    </row>
    <row r="2509" spans="1:17" s="64" customFormat="1" x14ac:dyDescent="0.3">
      <c r="A2509" s="63"/>
      <c r="B2509" s="21"/>
      <c r="C2509" s="68"/>
      <c r="D2509" s="62" t="s">
        <v>5448</v>
      </c>
      <c r="E2509" s="63">
        <v>0.47799999999999998</v>
      </c>
      <c r="F2509" s="64" t="s">
        <v>77</v>
      </c>
      <c r="G2509" s="65" t="s">
        <v>77</v>
      </c>
      <c r="I2509" s="66"/>
      <c r="J2509" s="66"/>
      <c r="K2509" s="66">
        <f t="shared" si="188"/>
        <v>0</v>
      </c>
      <c r="L2509" s="67"/>
      <c r="M2509" s="67"/>
      <c r="N2509" s="66">
        <f t="shared" si="189"/>
        <v>0</v>
      </c>
      <c r="O2509" s="140"/>
      <c r="P2509" s="68"/>
      <c r="Q2509" s="21"/>
    </row>
    <row r="2510" spans="1:17" s="64" customFormat="1" x14ac:dyDescent="0.3">
      <c r="A2510" s="63" t="s">
        <v>5451</v>
      </c>
      <c r="B2510" s="21"/>
      <c r="C2510" s="68">
        <v>43756</v>
      </c>
      <c r="D2510" s="62" t="s">
        <v>5452</v>
      </c>
      <c r="E2510" s="63">
        <v>4.5529999999999999</v>
      </c>
      <c r="F2510" s="64" t="s">
        <v>5455</v>
      </c>
      <c r="G2510" s="65" t="s">
        <v>5456</v>
      </c>
      <c r="H2510" s="64">
        <v>1020</v>
      </c>
      <c r="I2510" s="66">
        <v>1</v>
      </c>
      <c r="J2510" s="66">
        <v>15830</v>
      </c>
      <c r="K2510" s="66">
        <f t="shared" si="188"/>
        <v>45230</v>
      </c>
      <c r="L2510" s="67"/>
      <c r="M2510" s="67"/>
      <c r="N2510" s="66">
        <f t="shared" si="189"/>
        <v>1</v>
      </c>
      <c r="O2510" s="140"/>
      <c r="P2510" s="68"/>
      <c r="Q2510" s="21"/>
    </row>
    <row r="2511" spans="1:17" s="64" customFormat="1" x14ac:dyDescent="0.3">
      <c r="A2511" s="63"/>
      <c r="B2511" s="21"/>
      <c r="C2511" s="68"/>
      <c r="D2511" s="62" t="s">
        <v>5453</v>
      </c>
      <c r="E2511" s="63" t="s">
        <v>5454</v>
      </c>
      <c r="F2511" s="64" t="s">
        <v>77</v>
      </c>
      <c r="G2511" s="65" t="s">
        <v>77</v>
      </c>
      <c r="I2511" s="66"/>
      <c r="J2511" s="66"/>
      <c r="K2511" s="66">
        <f t="shared" si="188"/>
        <v>0</v>
      </c>
      <c r="L2511" s="67"/>
      <c r="M2511" s="67"/>
      <c r="N2511" s="66">
        <f t="shared" si="189"/>
        <v>0</v>
      </c>
      <c r="O2511" s="140"/>
      <c r="P2511" s="68"/>
      <c r="Q2511" s="21"/>
    </row>
    <row r="2512" spans="1:17" s="64" customFormat="1" x14ac:dyDescent="0.3">
      <c r="A2512" s="63" t="s">
        <v>5457</v>
      </c>
      <c r="B2512" s="21"/>
      <c r="C2512" s="68">
        <v>43756</v>
      </c>
      <c r="D2512" s="62" t="s">
        <v>5458</v>
      </c>
      <c r="E2512" s="63">
        <v>0.64759999999999995</v>
      </c>
      <c r="F2512" s="64" t="s">
        <v>5460</v>
      </c>
      <c r="G2512" s="65" t="s">
        <v>5461</v>
      </c>
      <c r="H2512" s="64">
        <v>1070</v>
      </c>
      <c r="I2512" s="66">
        <v>1</v>
      </c>
      <c r="J2512" s="66">
        <v>46660</v>
      </c>
      <c r="K2512" s="66">
        <f t="shared" si="188"/>
        <v>133310</v>
      </c>
      <c r="L2512" s="67"/>
      <c r="M2512" s="67"/>
      <c r="N2512" s="66">
        <f t="shared" si="189"/>
        <v>1</v>
      </c>
      <c r="O2512" s="140"/>
      <c r="P2512" s="68"/>
      <c r="Q2512" s="21"/>
    </row>
    <row r="2513" spans="1:17" s="39" customFormat="1" x14ac:dyDescent="0.3">
      <c r="A2513" s="35"/>
      <c r="B2513" s="36"/>
      <c r="C2513" s="37"/>
      <c r="D2513" s="38" t="s">
        <v>5459</v>
      </c>
      <c r="E2513" s="35">
        <v>3.5499999999999997E-2</v>
      </c>
      <c r="F2513" s="39" t="s">
        <v>77</v>
      </c>
      <c r="G2513" s="40" t="s">
        <v>77</v>
      </c>
      <c r="I2513" s="41"/>
      <c r="J2513" s="41"/>
      <c r="K2513" s="41">
        <f t="shared" si="188"/>
        <v>0</v>
      </c>
      <c r="L2513" s="42"/>
      <c r="M2513" s="42"/>
      <c r="N2513" s="41">
        <f t="shared" si="189"/>
        <v>0</v>
      </c>
      <c r="O2513" s="53"/>
      <c r="P2513" s="37"/>
      <c r="Q2513" s="36"/>
    </row>
    <row r="2514" spans="1:17" x14ac:dyDescent="0.3">
      <c r="K2514" s="66"/>
      <c r="L2514" s="67"/>
      <c r="M2514" s="67"/>
      <c r="N2514" s="66">
        <f>SUM(N2500:N2513)</f>
        <v>4336.3</v>
      </c>
      <c r="O2514" s="51">
        <v>73541</v>
      </c>
      <c r="P2514" s="68">
        <v>43756</v>
      </c>
      <c r="Q2514" s="21" t="s">
        <v>4419</v>
      </c>
    </row>
    <row r="2515" spans="1:17" x14ac:dyDescent="0.3">
      <c r="K2515" s="66"/>
      <c r="L2515" s="67"/>
      <c r="M2515" s="67"/>
      <c r="N2515" s="66"/>
    </row>
    <row r="2516" spans="1:17" x14ac:dyDescent="0.3">
      <c r="A2516" s="63">
        <v>859</v>
      </c>
      <c r="C2516" s="48">
        <v>43756</v>
      </c>
      <c r="D2516" s="22" t="s">
        <v>5462</v>
      </c>
      <c r="E2516" s="44" t="s">
        <v>5464</v>
      </c>
      <c r="F2516" s="23" t="s">
        <v>1526</v>
      </c>
      <c r="G2516" s="24" t="s">
        <v>5466</v>
      </c>
      <c r="H2516" s="23">
        <v>3010</v>
      </c>
      <c r="I2516" s="25">
        <v>1</v>
      </c>
      <c r="J2516" s="46">
        <v>37280</v>
      </c>
      <c r="K2516" s="66">
        <f t="shared" si="188"/>
        <v>106510</v>
      </c>
      <c r="L2516" s="67">
        <v>140000</v>
      </c>
      <c r="M2516" s="67">
        <v>560</v>
      </c>
      <c r="N2516" s="66">
        <f t="shared" si="189"/>
        <v>561</v>
      </c>
      <c r="O2516" s="142"/>
    </row>
    <row r="2517" spans="1:17" x14ac:dyDescent="0.3">
      <c r="D2517" s="22" t="s">
        <v>5463</v>
      </c>
      <c r="E2517" s="44" t="s">
        <v>5465</v>
      </c>
      <c r="F2517" s="23" t="s">
        <v>77</v>
      </c>
      <c r="G2517" s="24" t="s">
        <v>77</v>
      </c>
      <c r="K2517" s="66">
        <f t="shared" si="188"/>
        <v>0</v>
      </c>
      <c r="L2517" s="67"/>
      <c r="M2517" s="67"/>
      <c r="N2517" s="66">
        <f t="shared" si="189"/>
        <v>0</v>
      </c>
      <c r="O2517" s="142"/>
    </row>
    <row r="2518" spans="1:17" x14ac:dyDescent="0.3">
      <c r="A2518" s="63">
        <v>860</v>
      </c>
      <c r="C2518" s="48">
        <v>43756</v>
      </c>
      <c r="D2518" s="22" t="s">
        <v>5467</v>
      </c>
      <c r="E2518" s="44" t="s">
        <v>5468</v>
      </c>
      <c r="F2518" s="23" t="s">
        <v>5469</v>
      </c>
      <c r="G2518" s="24" t="s">
        <v>5470</v>
      </c>
      <c r="H2518" s="23">
        <v>3010</v>
      </c>
      <c r="I2518" s="25">
        <v>0.5</v>
      </c>
      <c r="J2518" s="46">
        <v>18240</v>
      </c>
      <c r="K2518" s="66">
        <f t="shared" si="188"/>
        <v>52110</v>
      </c>
      <c r="L2518" s="67">
        <v>73000</v>
      </c>
      <c r="M2518" s="67">
        <v>292</v>
      </c>
      <c r="N2518" s="66">
        <f t="shared" si="189"/>
        <v>292.5</v>
      </c>
      <c r="O2518" s="142"/>
    </row>
    <row r="2519" spans="1:17" x14ac:dyDescent="0.3">
      <c r="A2519" s="63">
        <v>861</v>
      </c>
      <c r="C2519" s="48">
        <v>43759</v>
      </c>
      <c r="D2519" s="22" t="s">
        <v>5471</v>
      </c>
      <c r="E2519" s="44" t="s">
        <v>5473</v>
      </c>
      <c r="F2519" s="23" t="s">
        <v>5475</v>
      </c>
      <c r="G2519" s="24" t="s">
        <v>5476</v>
      </c>
      <c r="H2519" s="23">
        <v>1100</v>
      </c>
      <c r="I2519" s="25">
        <v>1</v>
      </c>
      <c r="J2519" s="46">
        <v>71170</v>
      </c>
      <c r="K2519" s="66">
        <f t="shared" si="188"/>
        <v>203340</v>
      </c>
      <c r="L2519" s="67">
        <v>250000</v>
      </c>
      <c r="M2519" s="67">
        <v>1000</v>
      </c>
      <c r="N2519" s="66">
        <f t="shared" si="189"/>
        <v>1001</v>
      </c>
      <c r="O2519" s="142"/>
    </row>
    <row r="2520" spans="1:17" x14ac:dyDescent="0.3">
      <c r="D2520" s="22" t="s">
        <v>5472</v>
      </c>
      <c r="E2520" s="44" t="s">
        <v>5474</v>
      </c>
      <c r="F2520" s="23" t="s">
        <v>77</v>
      </c>
      <c r="G2520" s="24" t="s">
        <v>77</v>
      </c>
      <c r="K2520" s="66">
        <f t="shared" si="188"/>
        <v>0</v>
      </c>
      <c r="L2520" s="67"/>
      <c r="M2520" s="67"/>
      <c r="N2520" s="66">
        <f t="shared" si="189"/>
        <v>0</v>
      </c>
      <c r="O2520" s="142"/>
    </row>
    <row r="2521" spans="1:17" x14ac:dyDescent="0.3">
      <c r="A2521" s="63">
        <v>862</v>
      </c>
      <c r="C2521" s="48">
        <v>43759</v>
      </c>
      <c r="D2521" s="22" t="s">
        <v>5477</v>
      </c>
      <c r="E2521" s="44">
        <v>0.90900000000000003</v>
      </c>
      <c r="F2521" s="23" t="s">
        <v>5478</v>
      </c>
      <c r="G2521" s="24" t="s">
        <v>2097</v>
      </c>
      <c r="H2521" s="23">
        <v>1100</v>
      </c>
      <c r="I2521" s="25">
        <v>0.5</v>
      </c>
      <c r="J2521" s="46">
        <v>10580</v>
      </c>
      <c r="K2521" s="66">
        <f t="shared" si="188"/>
        <v>30230</v>
      </c>
      <c r="L2521" s="67">
        <v>27000</v>
      </c>
      <c r="M2521" s="67">
        <v>108</v>
      </c>
      <c r="N2521" s="66">
        <f t="shared" si="189"/>
        <v>108.5</v>
      </c>
      <c r="O2521" s="142"/>
    </row>
    <row r="2522" spans="1:17" x14ac:dyDescent="0.3">
      <c r="A2522" s="63">
        <v>863</v>
      </c>
      <c r="C2522" s="48">
        <v>43759</v>
      </c>
      <c r="D2522" s="22" t="s">
        <v>5484</v>
      </c>
      <c r="E2522" s="44">
        <v>1.01</v>
      </c>
      <c r="F2522" s="23" t="s">
        <v>5485</v>
      </c>
      <c r="G2522" s="24" t="s">
        <v>5486</v>
      </c>
      <c r="H2522" s="23">
        <v>1150</v>
      </c>
      <c r="I2522" s="25">
        <v>0.5</v>
      </c>
      <c r="J2522" s="46">
        <v>29820</v>
      </c>
      <c r="K2522" s="66">
        <f t="shared" si="188"/>
        <v>85200</v>
      </c>
      <c r="L2522" s="67">
        <v>35000</v>
      </c>
      <c r="M2522" s="67">
        <v>140</v>
      </c>
      <c r="N2522" s="66">
        <f t="shared" si="189"/>
        <v>140.5</v>
      </c>
      <c r="O2522" s="142"/>
    </row>
    <row r="2523" spans="1:17" x14ac:dyDescent="0.3">
      <c r="A2523" s="63" t="s">
        <v>5490</v>
      </c>
      <c r="B2523" s="21" t="s">
        <v>403</v>
      </c>
      <c r="C2523" s="48">
        <v>43756</v>
      </c>
      <c r="D2523" s="22" t="s">
        <v>5491</v>
      </c>
      <c r="E2523" s="44" t="s">
        <v>5492</v>
      </c>
      <c r="F2523" s="23" t="s">
        <v>5493</v>
      </c>
      <c r="G2523" s="24" t="s">
        <v>5494</v>
      </c>
      <c r="H2523" s="23">
        <v>3010</v>
      </c>
      <c r="I2523" s="25">
        <v>0.5</v>
      </c>
      <c r="J2523" s="46">
        <v>2270</v>
      </c>
      <c r="K2523" s="66">
        <f t="shared" si="188"/>
        <v>6490</v>
      </c>
      <c r="L2523" s="67"/>
      <c r="M2523" s="67"/>
      <c r="N2523" s="66">
        <f t="shared" si="189"/>
        <v>0.5</v>
      </c>
      <c r="O2523" s="142"/>
    </row>
    <row r="2524" spans="1:17" x14ac:dyDescent="0.3">
      <c r="A2524" s="63" t="s">
        <v>5495</v>
      </c>
      <c r="B2524" s="21" t="s">
        <v>403</v>
      </c>
      <c r="C2524" s="48">
        <v>43756</v>
      </c>
      <c r="D2524" s="22" t="s">
        <v>5496</v>
      </c>
      <c r="E2524" s="44" t="s">
        <v>135</v>
      </c>
      <c r="F2524" s="23" t="s">
        <v>5497</v>
      </c>
      <c r="G2524" s="24" t="s">
        <v>5498</v>
      </c>
      <c r="H2524" s="23">
        <v>1200</v>
      </c>
      <c r="I2524" s="25">
        <v>0.5</v>
      </c>
      <c r="J2524" s="46">
        <v>4600</v>
      </c>
      <c r="K2524" s="66">
        <f t="shared" si="188"/>
        <v>13140</v>
      </c>
      <c r="L2524" s="67"/>
      <c r="M2524" s="67"/>
      <c r="N2524" s="66">
        <f t="shared" si="189"/>
        <v>0.5</v>
      </c>
      <c r="O2524" s="142"/>
    </row>
    <row r="2525" spans="1:17" s="39" customFormat="1" x14ac:dyDescent="0.3">
      <c r="A2525" s="35">
        <v>864</v>
      </c>
      <c r="B2525" s="36"/>
      <c r="C2525" s="37">
        <v>43759</v>
      </c>
      <c r="D2525" s="38" t="s">
        <v>5499</v>
      </c>
      <c r="E2525" s="35">
        <v>2</v>
      </c>
      <c r="F2525" s="39" t="s">
        <v>5500</v>
      </c>
      <c r="G2525" s="40" t="s">
        <v>5501</v>
      </c>
      <c r="H2525" s="39">
        <v>1020</v>
      </c>
      <c r="I2525" s="41">
        <v>0.5</v>
      </c>
      <c r="J2525" s="41">
        <v>34020</v>
      </c>
      <c r="K2525" s="41">
        <f t="shared" si="188"/>
        <v>97200</v>
      </c>
      <c r="L2525" s="42">
        <v>165000</v>
      </c>
      <c r="M2525" s="42">
        <v>660</v>
      </c>
      <c r="N2525" s="41">
        <f t="shared" si="189"/>
        <v>660.5</v>
      </c>
      <c r="O2525" s="53"/>
      <c r="P2525" s="37"/>
      <c r="Q2525" s="36"/>
    </row>
    <row r="2526" spans="1:17" x14ac:dyDescent="0.3">
      <c r="K2526" s="66"/>
      <c r="L2526" s="67"/>
      <c r="M2526" s="67"/>
      <c r="N2526" s="66">
        <f>SUM(N2516:N2525)</f>
        <v>2765</v>
      </c>
      <c r="O2526" s="143">
        <v>73555</v>
      </c>
      <c r="P2526" s="68">
        <v>43759</v>
      </c>
      <c r="Q2526" s="21" t="s">
        <v>4419</v>
      </c>
    </row>
    <row r="2527" spans="1:17" x14ac:dyDescent="0.3">
      <c r="K2527" s="66"/>
      <c r="L2527" s="67"/>
      <c r="M2527" s="67"/>
      <c r="N2527" s="66"/>
      <c r="O2527" s="143"/>
    </row>
    <row r="2528" spans="1:17" s="64" customFormat="1" x14ac:dyDescent="0.3">
      <c r="A2528" s="63" t="s">
        <v>5479</v>
      </c>
      <c r="B2528" s="21"/>
      <c r="C2528" s="68">
        <v>43759</v>
      </c>
      <c r="D2528" s="62" t="s">
        <v>5480</v>
      </c>
      <c r="E2528" s="63" t="s">
        <v>5481</v>
      </c>
      <c r="F2528" s="64" t="s">
        <v>5482</v>
      </c>
      <c r="G2528" s="65" t="s">
        <v>5483</v>
      </c>
      <c r="H2528" s="64">
        <v>3010</v>
      </c>
      <c r="I2528" s="66">
        <v>0.5</v>
      </c>
      <c r="J2528" s="66">
        <v>41920</v>
      </c>
      <c r="K2528" s="66">
        <f>ROUND(J2528/0.35,-1)</f>
        <v>119770</v>
      </c>
      <c r="L2528" s="67"/>
      <c r="M2528" s="67"/>
      <c r="N2528" s="66">
        <f>I2528+M2528</f>
        <v>0.5</v>
      </c>
      <c r="O2528" s="143"/>
      <c r="P2528" s="68"/>
      <c r="Q2528" s="21"/>
    </row>
    <row r="2529" spans="1:17" x14ac:dyDescent="0.3">
      <c r="A2529" s="63" t="s">
        <v>5502</v>
      </c>
      <c r="C2529" s="48">
        <v>43759</v>
      </c>
      <c r="D2529" s="22" t="s">
        <v>5503</v>
      </c>
      <c r="E2529" s="44">
        <v>11.94</v>
      </c>
      <c r="F2529" s="23" t="s">
        <v>5504</v>
      </c>
      <c r="G2529" s="24" t="s">
        <v>5505</v>
      </c>
      <c r="H2529" s="23">
        <v>1120</v>
      </c>
      <c r="I2529" s="25">
        <v>0.5</v>
      </c>
      <c r="J2529" s="46">
        <v>37920</v>
      </c>
      <c r="K2529" s="66">
        <f t="shared" ref="K2529:K2577" si="190">ROUND(J2529/0.35,-1)</f>
        <v>108340</v>
      </c>
      <c r="L2529" s="67"/>
      <c r="M2529" s="67"/>
      <c r="N2529" s="66">
        <f t="shared" ref="N2529:N2577" si="191">I2529+M2529</f>
        <v>0.5</v>
      </c>
      <c r="O2529" s="143"/>
    </row>
    <row r="2530" spans="1:17" x14ac:dyDescent="0.3">
      <c r="A2530" s="63">
        <v>865</v>
      </c>
      <c r="C2530" s="48">
        <v>43759</v>
      </c>
      <c r="D2530" s="22" t="s">
        <v>2090</v>
      </c>
      <c r="E2530" s="44">
        <v>5</v>
      </c>
      <c r="F2530" s="23" t="s">
        <v>5507</v>
      </c>
      <c r="G2530" s="24" t="s">
        <v>5508</v>
      </c>
      <c r="H2530" s="23">
        <v>1010</v>
      </c>
      <c r="I2530" s="25">
        <v>1</v>
      </c>
      <c r="J2530" s="46">
        <v>29930</v>
      </c>
      <c r="K2530" s="66">
        <f t="shared" si="190"/>
        <v>85510</v>
      </c>
      <c r="L2530" s="67">
        <v>120000</v>
      </c>
      <c r="M2530" s="67">
        <v>480</v>
      </c>
      <c r="N2530" s="66">
        <f t="shared" si="191"/>
        <v>481</v>
      </c>
      <c r="O2530" s="143"/>
    </row>
    <row r="2531" spans="1:17" x14ac:dyDescent="0.3">
      <c r="D2531" s="22" t="s">
        <v>5506</v>
      </c>
      <c r="E2531" s="44">
        <v>5</v>
      </c>
      <c r="F2531" s="23" t="s">
        <v>77</v>
      </c>
      <c r="G2531" s="24" t="s">
        <v>77</v>
      </c>
      <c r="K2531" s="66">
        <f t="shared" si="190"/>
        <v>0</v>
      </c>
      <c r="L2531" s="67"/>
      <c r="M2531" s="67"/>
      <c r="N2531" s="66">
        <f t="shared" si="191"/>
        <v>0</v>
      </c>
      <c r="O2531" s="143"/>
    </row>
    <row r="2532" spans="1:17" x14ac:dyDescent="0.3">
      <c r="A2532" s="63">
        <v>866</v>
      </c>
      <c r="C2532" s="68">
        <v>43759</v>
      </c>
      <c r="D2532" s="22" t="s">
        <v>5509</v>
      </c>
      <c r="E2532" s="44">
        <v>12.74</v>
      </c>
      <c r="F2532" s="23" t="s">
        <v>5510</v>
      </c>
      <c r="G2532" s="24" t="s">
        <v>5511</v>
      </c>
      <c r="H2532" s="23">
        <v>1050</v>
      </c>
      <c r="I2532" s="25">
        <v>0.5</v>
      </c>
      <c r="J2532" s="46">
        <v>23350</v>
      </c>
      <c r="K2532" s="66">
        <f t="shared" si="190"/>
        <v>66710</v>
      </c>
      <c r="L2532" s="67">
        <v>70000</v>
      </c>
      <c r="M2532" s="67">
        <v>280</v>
      </c>
      <c r="N2532" s="66">
        <f t="shared" si="191"/>
        <v>280.5</v>
      </c>
      <c r="O2532" s="143"/>
    </row>
    <row r="2533" spans="1:17" x14ac:dyDescent="0.3">
      <c r="A2533" s="63">
        <v>867</v>
      </c>
      <c r="C2533" s="48">
        <v>43759</v>
      </c>
      <c r="D2533" s="22" t="s">
        <v>5512</v>
      </c>
      <c r="E2533" s="44">
        <v>5.76</v>
      </c>
      <c r="F2533" s="23" t="s">
        <v>5513</v>
      </c>
      <c r="G2533" s="24" t="s">
        <v>5514</v>
      </c>
      <c r="H2533" s="23">
        <v>1220</v>
      </c>
      <c r="I2533" s="25">
        <v>0.5</v>
      </c>
      <c r="J2533" s="46">
        <v>40700</v>
      </c>
      <c r="K2533" s="66">
        <f t="shared" si="190"/>
        <v>116290</v>
      </c>
      <c r="L2533" s="67">
        <v>145000</v>
      </c>
      <c r="M2533" s="67">
        <v>580</v>
      </c>
      <c r="N2533" s="66">
        <f t="shared" si="191"/>
        <v>580.5</v>
      </c>
      <c r="O2533" s="143"/>
    </row>
    <row r="2534" spans="1:17" x14ac:dyDescent="0.3">
      <c r="A2534" s="63">
        <v>868</v>
      </c>
      <c r="C2534" s="48">
        <v>43759</v>
      </c>
      <c r="D2534" s="22" t="s">
        <v>4051</v>
      </c>
      <c r="E2534" s="44">
        <v>5.0010000000000003</v>
      </c>
      <c r="F2534" s="23" t="s">
        <v>5515</v>
      </c>
      <c r="G2534" s="24" t="s">
        <v>5516</v>
      </c>
      <c r="H2534" s="23">
        <v>1010</v>
      </c>
      <c r="I2534" s="25">
        <v>0.5</v>
      </c>
      <c r="J2534" s="46">
        <v>9880</v>
      </c>
      <c r="K2534" s="66">
        <f t="shared" si="190"/>
        <v>28230</v>
      </c>
      <c r="L2534" s="67">
        <v>40000</v>
      </c>
      <c r="M2534" s="67">
        <v>160</v>
      </c>
      <c r="N2534" s="66">
        <f t="shared" si="191"/>
        <v>160.5</v>
      </c>
      <c r="O2534" s="143"/>
    </row>
    <row r="2535" spans="1:17" x14ac:dyDescent="0.3">
      <c r="A2535" s="63" t="s">
        <v>5517</v>
      </c>
      <c r="C2535" s="48">
        <v>43760</v>
      </c>
      <c r="D2535" s="22" t="s">
        <v>5518</v>
      </c>
      <c r="E2535" s="44" t="s">
        <v>5519</v>
      </c>
      <c r="F2535" s="23" t="s">
        <v>5520</v>
      </c>
      <c r="G2535" s="24" t="s">
        <v>5521</v>
      </c>
      <c r="H2535" s="23">
        <v>3010</v>
      </c>
      <c r="I2535" s="25">
        <v>0.5</v>
      </c>
      <c r="J2535" s="46">
        <v>35770</v>
      </c>
      <c r="K2535" s="66">
        <f t="shared" si="190"/>
        <v>102200</v>
      </c>
      <c r="L2535" s="67"/>
      <c r="M2535" s="67"/>
      <c r="N2535" s="66">
        <f t="shared" si="191"/>
        <v>0.5</v>
      </c>
      <c r="O2535" s="143"/>
    </row>
    <row r="2536" spans="1:17" x14ac:dyDescent="0.3">
      <c r="A2536" s="63">
        <v>869</v>
      </c>
      <c r="C2536" s="48">
        <v>43760</v>
      </c>
      <c r="D2536" s="22" t="s">
        <v>5522</v>
      </c>
      <c r="E2536" s="44" t="s">
        <v>5524</v>
      </c>
      <c r="F2536" s="23" t="s">
        <v>5526</v>
      </c>
      <c r="G2536" s="24" t="s">
        <v>5527</v>
      </c>
      <c r="H2536" s="23">
        <v>3010</v>
      </c>
      <c r="I2536" s="25">
        <v>1</v>
      </c>
      <c r="J2536" s="46">
        <v>27790</v>
      </c>
      <c r="K2536" s="66">
        <f t="shared" si="190"/>
        <v>79400</v>
      </c>
      <c r="L2536" s="67">
        <v>97000</v>
      </c>
      <c r="M2536" s="67">
        <v>388</v>
      </c>
      <c r="N2536" s="66">
        <f t="shared" si="191"/>
        <v>389</v>
      </c>
      <c r="O2536" s="143"/>
    </row>
    <row r="2537" spans="1:17" s="39" customFormat="1" x14ac:dyDescent="0.3">
      <c r="A2537" s="35"/>
      <c r="B2537" s="36"/>
      <c r="C2537" s="37"/>
      <c r="D2537" s="38" t="s">
        <v>5523</v>
      </c>
      <c r="E2537" s="35" t="s">
        <v>5525</v>
      </c>
      <c r="F2537" s="39" t="s">
        <v>77</v>
      </c>
      <c r="G2537" s="40" t="s">
        <v>77</v>
      </c>
      <c r="I2537" s="41"/>
      <c r="J2537" s="41"/>
      <c r="K2537" s="41">
        <f t="shared" si="190"/>
        <v>0</v>
      </c>
      <c r="L2537" s="42"/>
      <c r="M2537" s="42"/>
      <c r="N2537" s="41">
        <f t="shared" si="191"/>
        <v>0</v>
      </c>
      <c r="O2537" s="53"/>
      <c r="P2537" s="37"/>
      <c r="Q2537" s="36"/>
    </row>
    <row r="2538" spans="1:17" x14ac:dyDescent="0.3">
      <c r="K2538" s="66"/>
      <c r="L2538" s="67"/>
      <c r="M2538" s="67"/>
      <c r="N2538" s="66">
        <f>SUM(N2528:N2537)</f>
        <v>1893</v>
      </c>
      <c r="O2538" s="51">
        <v>73575</v>
      </c>
      <c r="P2538" s="68">
        <v>43760</v>
      </c>
      <c r="Q2538" s="21" t="s">
        <v>4419</v>
      </c>
    </row>
    <row r="2539" spans="1:17" x14ac:dyDescent="0.3">
      <c r="K2539" s="66"/>
      <c r="L2539" s="67"/>
      <c r="M2539" s="67"/>
      <c r="N2539" s="66"/>
    </row>
    <row r="2540" spans="1:17" x14ac:dyDescent="0.3">
      <c r="A2540" s="63" t="s">
        <v>5528</v>
      </c>
      <c r="C2540" s="48">
        <v>43760</v>
      </c>
      <c r="D2540" s="22" t="s">
        <v>5529</v>
      </c>
      <c r="E2540" s="44">
        <v>0.78790000000000004</v>
      </c>
      <c r="F2540" s="23" t="s">
        <v>5532</v>
      </c>
      <c r="G2540" s="24" t="s">
        <v>5532</v>
      </c>
      <c r="H2540" s="23">
        <v>1150</v>
      </c>
      <c r="I2540" s="25">
        <v>1</v>
      </c>
      <c r="J2540" s="46">
        <v>5360</v>
      </c>
      <c r="K2540" s="66">
        <f t="shared" si="190"/>
        <v>15310</v>
      </c>
      <c r="L2540" s="67"/>
      <c r="M2540" s="67"/>
      <c r="N2540" s="66">
        <f t="shared" si="191"/>
        <v>1</v>
      </c>
    </row>
    <row r="2541" spans="1:17" x14ac:dyDescent="0.3">
      <c r="D2541" s="22" t="s">
        <v>5530</v>
      </c>
      <c r="E2541" s="44">
        <v>0.32619999999999999</v>
      </c>
      <c r="F2541" s="23" t="s">
        <v>2899</v>
      </c>
      <c r="G2541" s="24" t="s">
        <v>2899</v>
      </c>
      <c r="K2541" s="66">
        <f t="shared" si="190"/>
        <v>0</v>
      </c>
      <c r="L2541" s="67"/>
      <c r="M2541" s="67"/>
      <c r="N2541" s="66">
        <f t="shared" si="191"/>
        <v>0</v>
      </c>
    </row>
    <row r="2542" spans="1:17" x14ac:dyDescent="0.3">
      <c r="D2542" s="22" t="s">
        <v>5531</v>
      </c>
      <c r="E2542" s="44">
        <v>4.5652999999999997</v>
      </c>
      <c r="F2542" s="23" t="s">
        <v>2899</v>
      </c>
      <c r="G2542" s="24" t="s">
        <v>2899</v>
      </c>
      <c r="K2542" s="66">
        <f t="shared" si="190"/>
        <v>0</v>
      </c>
      <c r="L2542" s="67"/>
      <c r="M2542" s="67"/>
      <c r="N2542" s="66">
        <f t="shared" si="191"/>
        <v>0</v>
      </c>
    </row>
    <row r="2543" spans="1:17" x14ac:dyDescent="0.3">
      <c r="A2543" s="63">
        <v>870</v>
      </c>
      <c r="C2543" s="48">
        <v>43761</v>
      </c>
      <c r="D2543" s="22" t="s">
        <v>5543</v>
      </c>
      <c r="E2543" s="44" t="s">
        <v>5544</v>
      </c>
      <c r="F2543" s="23" t="s">
        <v>5398</v>
      </c>
      <c r="G2543" s="24" t="s">
        <v>5545</v>
      </c>
      <c r="H2543" s="23">
        <v>3010</v>
      </c>
      <c r="I2543" s="25">
        <v>0.5</v>
      </c>
      <c r="J2543" s="46">
        <v>23530</v>
      </c>
      <c r="K2543" s="66">
        <f t="shared" si="190"/>
        <v>67230</v>
      </c>
      <c r="L2543" s="67">
        <v>66780</v>
      </c>
      <c r="M2543" s="67">
        <v>267.12</v>
      </c>
      <c r="N2543" s="66">
        <f t="shared" si="191"/>
        <v>267.62</v>
      </c>
    </row>
    <row r="2544" spans="1:17" x14ac:dyDescent="0.3">
      <c r="A2544" s="63" t="s">
        <v>5546</v>
      </c>
      <c r="C2544" s="48">
        <v>43761</v>
      </c>
      <c r="D2544" s="22" t="s">
        <v>796</v>
      </c>
      <c r="E2544" s="44" t="s">
        <v>5547</v>
      </c>
      <c r="F2544" s="23" t="s">
        <v>2945</v>
      </c>
      <c r="G2544" s="24" t="s">
        <v>5549</v>
      </c>
      <c r="H2544" s="23">
        <v>1060</v>
      </c>
      <c r="I2544" s="25">
        <v>1</v>
      </c>
      <c r="J2544" s="46">
        <v>6950</v>
      </c>
      <c r="K2544" s="66">
        <f t="shared" si="190"/>
        <v>19860</v>
      </c>
      <c r="L2544" s="67"/>
      <c r="M2544" s="67"/>
      <c r="N2544" s="66">
        <f t="shared" si="191"/>
        <v>1</v>
      </c>
    </row>
    <row r="2545" spans="1:17" x14ac:dyDescent="0.3">
      <c r="D2545" s="22" t="s">
        <v>797</v>
      </c>
      <c r="E2545" s="44" t="s">
        <v>5548</v>
      </c>
      <c r="F2545" s="23" t="s">
        <v>77</v>
      </c>
      <c r="G2545" s="24" t="s">
        <v>77</v>
      </c>
      <c r="K2545" s="66">
        <f t="shared" si="190"/>
        <v>0</v>
      </c>
      <c r="L2545" s="67"/>
      <c r="M2545" s="67"/>
      <c r="N2545" s="66">
        <f t="shared" si="191"/>
        <v>0</v>
      </c>
    </row>
    <row r="2546" spans="1:17" s="39" customFormat="1" x14ac:dyDescent="0.3">
      <c r="A2546" s="35" t="s">
        <v>5550</v>
      </c>
      <c r="B2546" s="36"/>
      <c r="C2546" s="37">
        <v>43761</v>
      </c>
      <c r="D2546" s="38" t="s">
        <v>2600</v>
      </c>
      <c r="E2546" s="35" t="s">
        <v>5551</v>
      </c>
      <c r="F2546" s="39" t="s">
        <v>2602</v>
      </c>
      <c r="G2546" s="40" t="s">
        <v>5552</v>
      </c>
      <c r="H2546" s="39">
        <v>1090</v>
      </c>
      <c r="I2546" s="41">
        <v>0.5</v>
      </c>
      <c r="J2546" s="41">
        <v>16480</v>
      </c>
      <c r="K2546" s="41">
        <f t="shared" si="190"/>
        <v>47090</v>
      </c>
      <c r="L2546" s="42"/>
      <c r="M2546" s="42"/>
      <c r="N2546" s="41">
        <f t="shared" si="191"/>
        <v>0.5</v>
      </c>
      <c r="O2546" s="53"/>
      <c r="P2546" s="37"/>
      <c r="Q2546" s="36"/>
    </row>
    <row r="2547" spans="1:17" x14ac:dyDescent="0.3">
      <c r="K2547" s="66"/>
      <c r="L2547" s="67"/>
      <c r="M2547" s="67"/>
      <c r="N2547" s="66">
        <f>SUM(N2540:N2546)</f>
        <v>270.12</v>
      </c>
      <c r="O2547" s="51">
        <v>73583</v>
      </c>
      <c r="P2547" s="68">
        <v>43761</v>
      </c>
      <c r="Q2547" s="21" t="s">
        <v>4419</v>
      </c>
    </row>
    <row r="2548" spans="1:17" x14ac:dyDescent="0.3">
      <c r="K2548" s="66"/>
      <c r="L2548" s="67"/>
      <c r="M2548" s="67"/>
      <c r="N2548" s="66"/>
    </row>
    <row r="2549" spans="1:17" ht="12" customHeight="1" x14ac:dyDescent="0.3">
      <c r="A2549" s="63" t="s">
        <v>5553</v>
      </c>
      <c r="C2549" s="48">
        <v>43761</v>
      </c>
      <c r="D2549" s="22" t="s">
        <v>5554</v>
      </c>
      <c r="E2549" s="44">
        <v>76.117900000000006</v>
      </c>
      <c r="F2549" s="23" t="s">
        <v>5555</v>
      </c>
      <c r="G2549" s="24" t="s">
        <v>5556</v>
      </c>
      <c r="H2549" s="23">
        <v>1160</v>
      </c>
      <c r="I2549" s="25">
        <v>0.5</v>
      </c>
      <c r="J2549" s="46">
        <v>142510</v>
      </c>
      <c r="K2549" s="66">
        <f t="shared" si="190"/>
        <v>407170</v>
      </c>
      <c r="L2549" s="67"/>
      <c r="M2549" s="67"/>
      <c r="N2549" s="66">
        <f t="shared" si="191"/>
        <v>0.5</v>
      </c>
    </row>
    <row r="2550" spans="1:17" s="64" customFormat="1" x14ac:dyDescent="0.3">
      <c r="A2550" s="63" t="s">
        <v>5533</v>
      </c>
      <c r="B2550" s="21"/>
      <c r="C2550" s="68">
        <v>43760</v>
      </c>
      <c r="D2550" s="62" t="s">
        <v>5534</v>
      </c>
      <c r="E2550" s="63">
        <v>1</v>
      </c>
      <c r="F2550" s="64" t="s">
        <v>5536</v>
      </c>
      <c r="G2550" s="65" t="s">
        <v>5537</v>
      </c>
      <c r="H2550" s="64">
        <v>1070</v>
      </c>
      <c r="I2550" s="66">
        <v>1</v>
      </c>
      <c r="J2550" s="66">
        <v>242330</v>
      </c>
      <c r="K2550" s="66">
        <f t="shared" ref="K2550:K2553" si="192">ROUND(J2550/0.35,-1)</f>
        <v>692370</v>
      </c>
      <c r="L2550" s="67"/>
      <c r="M2550" s="67"/>
      <c r="N2550" s="66">
        <f t="shared" ref="N2550:N2553" si="193">I2550+M2550</f>
        <v>1</v>
      </c>
      <c r="O2550" s="144"/>
      <c r="P2550" s="68"/>
      <c r="Q2550" s="21"/>
    </row>
    <row r="2551" spans="1:17" s="64" customFormat="1" x14ac:dyDescent="0.3">
      <c r="A2551" s="63"/>
      <c r="B2551" s="21"/>
      <c r="C2551" s="68"/>
      <c r="D2551" s="62" t="s">
        <v>5535</v>
      </c>
      <c r="E2551" s="63">
        <v>159</v>
      </c>
      <c r="F2551" s="64" t="s">
        <v>2899</v>
      </c>
      <c r="G2551" s="65" t="s">
        <v>2899</v>
      </c>
      <c r="I2551" s="66"/>
      <c r="J2551" s="66"/>
      <c r="K2551" s="66">
        <f t="shared" si="192"/>
        <v>0</v>
      </c>
      <c r="L2551" s="67"/>
      <c r="M2551" s="67"/>
      <c r="N2551" s="66">
        <f t="shared" si="193"/>
        <v>0</v>
      </c>
      <c r="O2551" s="144"/>
      <c r="P2551" s="68"/>
      <c r="Q2551" s="21"/>
    </row>
    <row r="2552" spans="1:17" s="64" customFormat="1" x14ac:dyDescent="0.3">
      <c r="A2552" s="63" t="s">
        <v>5538</v>
      </c>
      <c r="B2552" s="21"/>
      <c r="C2552" s="68">
        <v>43761</v>
      </c>
      <c r="D2552" s="62" t="s">
        <v>5539</v>
      </c>
      <c r="E2552" s="63">
        <v>85.774900000000002</v>
      </c>
      <c r="F2552" s="64" t="s">
        <v>5541</v>
      </c>
      <c r="G2552" s="65" t="s">
        <v>5542</v>
      </c>
      <c r="H2552" s="64">
        <v>1220</v>
      </c>
      <c r="I2552" s="66">
        <v>1</v>
      </c>
      <c r="J2552" s="66">
        <v>200130</v>
      </c>
      <c r="K2552" s="66">
        <f t="shared" si="192"/>
        <v>571800</v>
      </c>
      <c r="L2552" s="67"/>
      <c r="M2552" s="67"/>
      <c r="N2552" s="66">
        <f t="shared" si="193"/>
        <v>1</v>
      </c>
      <c r="O2552" s="144"/>
      <c r="P2552" s="68"/>
      <c r="Q2552" s="21"/>
    </row>
    <row r="2553" spans="1:17" s="64" customFormat="1" x14ac:dyDescent="0.3">
      <c r="A2553" s="63"/>
      <c r="B2553" s="21"/>
      <c r="C2553" s="68"/>
      <c r="D2553" s="62" t="s">
        <v>5540</v>
      </c>
      <c r="E2553" s="63">
        <v>1.496</v>
      </c>
      <c r="F2553" s="64" t="s">
        <v>77</v>
      </c>
      <c r="G2553" s="65" t="s">
        <v>77</v>
      </c>
      <c r="I2553" s="66"/>
      <c r="J2553" s="66"/>
      <c r="K2553" s="66">
        <f t="shared" si="192"/>
        <v>0</v>
      </c>
      <c r="L2553" s="67"/>
      <c r="M2553" s="67"/>
      <c r="N2553" s="66">
        <f t="shared" si="193"/>
        <v>0</v>
      </c>
      <c r="O2553" s="144"/>
      <c r="P2553" s="68"/>
      <c r="Q2553" s="21"/>
    </row>
    <row r="2554" spans="1:17" x14ac:dyDescent="0.3">
      <c r="A2554" s="63">
        <v>872</v>
      </c>
      <c r="C2554" s="48">
        <v>43762</v>
      </c>
      <c r="D2554" s="22" t="s">
        <v>5566</v>
      </c>
      <c r="E2554" s="44" t="s">
        <v>3687</v>
      </c>
      <c r="F2554" s="23" t="s">
        <v>5567</v>
      </c>
      <c r="G2554" s="24" t="s">
        <v>5568</v>
      </c>
      <c r="H2554" s="23">
        <v>2040</v>
      </c>
      <c r="I2554" s="25">
        <v>0.5</v>
      </c>
      <c r="J2554" s="46">
        <v>42640</v>
      </c>
      <c r="K2554" s="66">
        <f t="shared" si="190"/>
        <v>121830</v>
      </c>
      <c r="L2554" s="67">
        <v>157000</v>
      </c>
      <c r="M2554" s="67">
        <v>628</v>
      </c>
      <c r="N2554" s="66">
        <f t="shared" si="191"/>
        <v>628.5</v>
      </c>
    </row>
    <row r="2555" spans="1:17" x14ac:dyDescent="0.3">
      <c r="A2555" s="63">
        <v>874</v>
      </c>
      <c r="C2555" s="48">
        <v>43762</v>
      </c>
      <c r="D2555" s="22" t="s">
        <v>5569</v>
      </c>
      <c r="E2555" s="44">
        <v>0.18440000000000001</v>
      </c>
      <c r="F2555" s="23" t="s">
        <v>5570</v>
      </c>
      <c r="G2555" s="24" t="s">
        <v>5571</v>
      </c>
      <c r="H2555" s="23">
        <v>1070</v>
      </c>
      <c r="I2555" s="25">
        <v>0.5</v>
      </c>
      <c r="J2555" s="46">
        <v>2390</v>
      </c>
      <c r="K2555" s="66">
        <f t="shared" si="190"/>
        <v>6830</v>
      </c>
      <c r="L2555" s="67">
        <v>10000</v>
      </c>
      <c r="M2555" s="67">
        <v>40</v>
      </c>
      <c r="N2555" s="66">
        <f t="shared" si="191"/>
        <v>40.5</v>
      </c>
    </row>
    <row r="2556" spans="1:17" x14ac:dyDescent="0.3">
      <c r="A2556" s="63">
        <v>875</v>
      </c>
      <c r="C2556" s="48">
        <v>43762</v>
      </c>
      <c r="D2556" s="22" t="s">
        <v>5572</v>
      </c>
      <c r="E2556" s="44">
        <v>8.1100000000000005E-2</v>
      </c>
      <c r="F2556" s="23" t="s">
        <v>5573</v>
      </c>
      <c r="G2556" s="24" t="s">
        <v>5574</v>
      </c>
      <c r="H2556" s="23">
        <v>3010</v>
      </c>
      <c r="I2556" s="25">
        <v>0.5</v>
      </c>
      <c r="J2556" s="46">
        <v>16860</v>
      </c>
      <c r="K2556" s="66">
        <f t="shared" si="190"/>
        <v>48170</v>
      </c>
      <c r="L2556" s="67">
        <v>35000</v>
      </c>
      <c r="M2556" s="67">
        <v>140</v>
      </c>
      <c r="N2556" s="66">
        <f t="shared" si="191"/>
        <v>140.5</v>
      </c>
    </row>
    <row r="2557" spans="1:17" x14ac:dyDescent="0.3">
      <c r="A2557" s="63">
        <v>876</v>
      </c>
      <c r="C2557" s="48">
        <v>43762</v>
      </c>
      <c r="D2557" s="22" t="s">
        <v>3849</v>
      </c>
      <c r="E2557" s="44">
        <v>0.86699999999999999</v>
      </c>
      <c r="F2557" s="23" t="s">
        <v>5575</v>
      </c>
      <c r="G2557" s="24" t="s">
        <v>5576</v>
      </c>
      <c r="H2557" s="23">
        <v>1020</v>
      </c>
      <c r="I2557" s="25">
        <v>1</v>
      </c>
      <c r="J2557" s="46">
        <v>5000</v>
      </c>
      <c r="K2557" s="66">
        <f t="shared" si="190"/>
        <v>14290</v>
      </c>
      <c r="L2557" s="67">
        <v>54700</v>
      </c>
      <c r="M2557" s="67">
        <v>218.8</v>
      </c>
      <c r="N2557" s="66">
        <f t="shared" si="191"/>
        <v>219.8</v>
      </c>
    </row>
    <row r="2558" spans="1:17" s="39" customFormat="1" x14ac:dyDescent="0.3">
      <c r="A2558" s="35"/>
      <c r="B2558" s="36"/>
      <c r="C2558" s="37"/>
      <c r="D2558" s="38" t="s">
        <v>3850</v>
      </c>
      <c r="E2558" s="35">
        <v>0.626</v>
      </c>
      <c r="G2558" s="40"/>
      <c r="I2558" s="41"/>
      <c r="J2558" s="41"/>
      <c r="K2558" s="41">
        <f t="shared" si="190"/>
        <v>0</v>
      </c>
      <c r="L2558" s="42"/>
      <c r="M2558" s="42"/>
      <c r="N2558" s="41">
        <v>0</v>
      </c>
      <c r="O2558" s="53"/>
      <c r="P2558" s="37"/>
      <c r="Q2558" s="36"/>
    </row>
    <row r="2559" spans="1:17" x14ac:dyDescent="0.3">
      <c r="K2559" s="66"/>
      <c r="L2559" s="67"/>
      <c r="M2559" s="67"/>
      <c r="N2559" s="66">
        <f>SUM(N2549:N2558)</f>
        <v>1031.8</v>
      </c>
      <c r="O2559" s="51">
        <v>73615</v>
      </c>
      <c r="P2559" s="68">
        <v>43762</v>
      </c>
      <c r="Q2559" s="21" t="s">
        <v>4419</v>
      </c>
    </row>
    <row r="2560" spans="1:17" x14ac:dyDescent="0.3">
      <c r="K2560" s="66"/>
      <c r="L2560" s="67"/>
      <c r="M2560" s="67"/>
      <c r="N2560" s="66"/>
    </row>
    <row r="2561" spans="1:17" s="64" customFormat="1" x14ac:dyDescent="0.3">
      <c r="A2561" s="63" t="s">
        <v>5557</v>
      </c>
      <c r="B2561" s="21"/>
      <c r="C2561" s="68">
        <v>43762</v>
      </c>
      <c r="D2561" s="62" t="s">
        <v>5558</v>
      </c>
      <c r="E2561" s="63" t="s">
        <v>5561</v>
      </c>
      <c r="F2561" s="64" t="s">
        <v>5564</v>
      </c>
      <c r="G2561" s="65" t="s">
        <v>5565</v>
      </c>
      <c r="H2561" s="64">
        <v>1100</v>
      </c>
      <c r="I2561" s="66">
        <v>1.5</v>
      </c>
      <c r="J2561" s="66">
        <v>52800</v>
      </c>
      <c r="K2561" s="66">
        <f>ROUND(J2561/0.35,-1)</f>
        <v>150860</v>
      </c>
      <c r="L2561" s="67"/>
      <c r="M2561" s="67"/>
      <c r="N2561" s="66">
        <f>I2561+M2561</f>
        <v>1.5</v>
      </c>
      <c r="O2561" s="145"/>
      <c r="P2561" s="68"/>
      <c r="Q2561" s="21"/>
    </row>
    <row r="2562" spans="1:17" s="64" customFormat="1" x14ac:dyDescent="0.3">
      <c r="A2562" s="63"/>
      <c r="B2562" s="21"/>
      <c r="C2562" s="68"/>
      <c r="D2562" s="62" t="s">
        <v>5559</v>
      </c>
      <c r="E2562" s="63" t="s">
        <v>5562</v>
      </c>
      <c r="F2562" s="64" t="s">
        <v>2899</v>
      </c>
      <c r="G2562" s="65" t="s">
        <v>2899</v>
      </c>
      <c r="H2562" s="64">
        <v>2050</v>
      </c>
      <c r="I2562" s="66"/>
      <c r="J2562" s="66"/>
      <c r="K2562" s="66">
        <f>ROUND(J2562/0.35,-1)</f>
        <v>0</v>
      </c>
      <c r="L2562" s="67"/>
      <c r="M2562" s="67"/>
      <c r="N2562" s="66">
        <f>I2562+M2562</f>
        <v>0</v>
      </c>
      <c r="O2562" s="145"/>
      <c r="P2562" s="68"/>
      <c r="Q2562" s="21"/>
    </row>
    <row r="2563" spans="1:17" s="64" customFormat="1" x14ac:dyDescent="0.3">
      <c r="A2563" s="63"/>
      <c r="B2563" s="21"/>
      <c r="C2563" s="68"/>
      <c r="D2563" s="62" t="s">
        <v>5560</v>
      </c>
      <c r="E2563" s="63" t="s">
        <v>5563</v>
      </c>
      <c r="F2563" s="64" t="s">
        <v>2899</v>
      </c>
      <c r="G2563" s="65" t="s">
        <v>2899</v>
      </c>
      <c r="I2563" s="66"/>
      <c r="J2563" s="66"/>
      <c r="K2563" s="66">
        <f>ROUND(J2563/0.35,-1)</f>
        <v>0</v>
      </c>
      <c r="L2563" s="67"/>
      <c r="M2563" s="67"/>
      <c r="N2563" s="66">
        <f>I2563+M2563</f>
        <v>0</v>
      </c>
      <c r="O2563" s="145"/>
      <c r="P2563" s="68"/>
      <c r="Q2563" s="21"/>
    </row>
    <row r="2564" spans="1:17" x14ac:dyDescent="0.3">
      <c r="A2564" s="63">
        <v>877</v>
      </c>
      <c r="C2564" s="48">
        <v>43762</v>
      </c>
      <c r="D2564" s="22" t="s">
        <v>5577</v>
      </c>
      <c r="E2564" s="44">
        <v>0.88090000000000002</v>
      </c>
      <c r="F2564" s="23" t="s">
        <v>5578</v>
      </c>
      <c r="G2564" s="24" t="s">
        <v>5579</v>
      </c>
      <c r="H2564" s="23">
        <v>3010</v>
      </c>
      <c r="I2564" s="25">
        <v>0.5</v>
      </c>
      <c r="J2564" s="46">
        <v>104230</v>
      </c>
      <c r="K2564" s="66">
        <f t="shared" si="190"/>
        <v>297800</v>
      </c>
      <c r="L2564" s="67">
        <v>250756</v>
      </c>
      <c r="M2564" s="67">
        <v>1003.2</v>
      </c>
      <c r="N2564" s="66">
        <f t="shared" si="191"/>
        <v>1003.7</v>
      </c>
    </row>
    <row r="2565" spans="1:17" x14ac:dyDescent="0.3">
      <c r="A2565" s="63">
        <v>878</v>
      </c>
      <c r="C2565" s="48">
        <v>43762</v>
      </c>
      <c r="D2565" s="22" t="s">
        <v>5580</v>
      </c>
      <c r="E2565" s="44" t="s">
        <v>5582</v>
      </c>
      <c r="F2565" s="23" t="s">
        <v>5583</v>
      </c>
      <c r="G2565" s="24" t="s">
        <v>5584</v>
      </c>
      <c r="H2565" s="23">
        <v>3010</v>
      </c>
      <c r="I2565" s="25">
        <v>1</v>
      </c>
      <c r="J2565" s="46">
        <v>84130</v>
      </c>
      <c r="K2565" s="66">
        <f t="shared" si="190"/>
        <v>240370</v>
      </c>
      <c r="L2565" s="67">
        <v>235000</v>
      </c>
      <c r="M2565" s="67">
        <v>940</v>
      </c>
      <c r="N2565" s="66">
        <f t="shared" si="191"/>
        <v>941</v>
      </c>
    </row>
    <row r="2566" spans="1:17" x14ac:dyDescent="0.3">
      <c r="D2566" s="22" t="s">
        <v>5581</v>
      </c>
      <c r="E2566" s="44" t="s">
        <v>5582</v>
      </c>
      <c r="F2566" s="23" t="s">
        <v>2899</v>
      </c>
      <c r="G2566" s="24" t="s">
        <v>2899</v>
      </c>
      <c r="K2566" s="66">
        <f t="shared" si="190"/>
        <v>0</v>
      </c>
      <c r="L2566" s="67"/>
      <c r="M2566" s="67"/>
      <c r="N2566" s="66">
        <f t="shared" si="191"/>
        <v>0</v>
      </c>
    </row>
    <row r="2567" spans="1:17" x14ac:dyDescent="0.3">
      <c r="A2567" s="63" t="s">
        <v>5585</v>
      </c>
      <c r="C2567" s="48">
        <v>43763</v>
      </c>
      <c r="D2567" s="22" t="s">
        <v>5586</v>
      </c>
      <c r="E2567" s="44" t="s">
        <v>5587</v>
      </c>
      <c r="F2567" s="23" t="s">
        <v>5588</v>
      </c>
      <c r="G2567" s="24" t="s">
        <v>5589</v>
      </c>
      <c r="H2567" s="23">
        <v>1100</v>
      </c>
      <c r="I2567" s="25">
        <v>0.5</v>
      </c>
      <c r="J2567" s="46">
        <v>59020</v>
      </c>
      <c r="K2567" s="66">
        <f t="shared" si="190"/>
        <v>168630</v>
      </c>
      <c r="L2567" s="67"/>
      <c r="M2567" s="67"/>
      <c r="N2567" s="66">
        <f t="shared" si="191"/>
        <v>0.5</v>
      </c>
    </row>
    <row r="2568" spans="1:17" x14ac:dyDescent="0.3">
      <c r="A2568" s="63">
        <v>879</v>
      </c>
      <c r="C2568" s="48">
        <v>43763</v>
      </c>
      <c r="D2568" s="22" t="s">
        <v>5586</v>
      </c>
      <c r="E2568" s="44" t="s">
        <v>5587</v>
      </c>
      <c r="F2568" s="23" t="s">
        <v>5589</v>
      </c>
      <c r="G2568" s="24" t="s">
        <v>5590</v>
      </c>
      <c r="H2568" s="23">
        <v>1100</v>
      </c>
      <c r="I2568" s="25">
        <v>0.5</v>
      </c>
      <c r="J2568" s="46">
        <v>59020</v>
      </c>
      <c r="K2568" s="66">
        <f t="shared" si="190"/>
        <v>168630</v>
      </c>
      <c r="L2568" s="67">
        <v>180000</v>
      </c>
      <c r="M2568" s="67">
        <v>720</v>
      </c>
      <c r="N2568" s="66">
        <f t="shared" si="191"/>
        <v>720.5</v>
      </c>
    </row>
    <row r="2569" spans="1:17" x14ac:dyDescent="0.3">
      <c r="A2569" s="63" t="s">
        <v>5591</v>
      </c>
      <c r="C2569" s="48">
        <v>43763</v>
      </c>
      <c r="D2569" s="22" t="s">
        <v>5592</v>
      </c>
      <c r="E2569" s="44" t="s">
        <v>5593</v>
      </c>
      <c r="F2569" s="23" t="s">
        <v>5594</v>
      </c>
      <c r="G2569" s="24" t="s">
        <v>5595</v>
      </c>
      <c r="H2569" s="23">
        <v>3010</v>
      </c>
      <c r="I2569" s="25">
        <v>0.5</v>
      </c>
      <c r="J2569" s="46">
        <v>88000</v>
      </c>
      <c r="K2569" s="66">
        <f t="shared" si="190"/>
        <v>251430</v>
      </c>
      <c r="L2569" s="67"/>
      <c r="M2569" s="67"/>
      <c r="N2569" s="66">
        <f t="shared" si="191"/>
        <v>0.5</v>
      </c>
    </row>
    <row r="2570" spans="1:17" x14ac:dyDescent="0.3">
      <c r="A2570" s="63" t="s">
        <v>5596</v>
      </c>
      <c r="C2570" s="48">
        <v>43763</v>
      </c>
      <c r="D2570" s="22" t="s">
        <v>5597</v>
      </c>
      <c r="E2570" s="44" t="s">
        <v>5600</v>
      </c>
      <c r="F2570" s="23" t="s">
        <v>5603</v>
      </c>
      <c r="G2570" s="24" t="s">
        <v>5604</v>
      </c>
      <c r="H2570" s="23">
        <v>3010</v>
      </c>
      <c r="I2570" s="25">
        <v>1.5</v>
      </c>
      <c r="J2570" s="46">
        <v>38480</v>
      </c>
      <c r="K2570" s="66">
        <f t="shared" si="190"/>
        <v>109940</v>
      </c>
      <c r="L2570" s="67"/>
      <c r="M2570" s="67"/>
      <c r="N2570" s="66">
        <f t="shared" si="191"/>
        <v>1.5</v>
      </c>
    </row>
    <row r="2571" spans="1:17" x14ac:dyDescent="0.3">
      <c r="D2571" s="22" t="s">
        <v>5598</v>
      </c>
      <c r="E2571" s="44" t="s">
        <v>5601</v>
      </c>
      <c r="F2571" s="23" t="s">
        <v>2899</v>
      </c>
      <c r="G2571" s="24" t="s">
        <v>2899</v>
      </c>
      <c r="K2571" s="66">
        <f t="shared" si="190"/>
        <v>0</v>
      </c>
      <c r="L2571" s="67"/>
      <c r="M2571" s="67"/>
      <c r="N2571" s="66">
        <f t="shared" si="191"/>
        <v>0</v>
      </c>
    </row>
    <row r="2572" spans="1:17" x14ac:dyDescent="0.3">
      <c r="D2572" s="22" t="s">
        <v>5599</v>
      </c>
      <c r="E2572" s="44" t="s">
        <v>5602</v>
      </c>
      <c r="F2572" s="23" t="s">
        <v>2899</v>
      </c>
      <c r="G2572" s="24" t="s">
        <v>2899</v>
      </c>
      <c r="K2572" s="66">
        <f t="shared" si="190"/>
        <v>0</v>
      </c>
      <c r="L2572" s="67"/>
      <c r="M2572" s="67"/>
      <c r="N2572" s="66">
        <f t="shared" si="191"/>
        <v>0</v>
      </c>
    </row>
    <row r="2573" spans="1:17" x14ac:dyDescent="0.3">
      <c r="A2573" s="63" t="s">
        <v>5605</v>
      </c>
      <c r="C2573" s="48">
        <v>43763</v>
      </c>
      <c r="D2573" s="22" t="s">
        <v>5606</v>
      </c>
      <c r="E2573" s="44" t="s">
        <v>5608</v>
      </c>
      <c r="F2573" s="23" t="s">
        <v>5610</v>
      </c>
      <c r="G2573" s="24" t="s">
        <v>5611</v>
      </c>
      <c r="H2573" s="23">
        <v>1090</v>
      </c>
      <c r="I2573" s="25">
        <v>1</v>
      </c>
      <c r="J2573" s="46">
        <v>64720</v>
      </c>
      <c r="K2573" s="66">
        <f t="shared" si="190"/>
        <v>184910</v>
      </c>
      <c r="L2573" s="67"/>
      <c r="M2573" s="67"/>
      <c r="N2573" s="66">
        <f t="shared" si="191"/>
        <v>1</v>
      </c>
    </row>
    <row r="2574" spans="1:17" x14ac:dyDescent="0.3">
      <c r="D2574" s="22" t="s">
        <v>5607</v>
      </c>
      <c r="E2574" s="44" t="s">
        <v>5609</v>
      </c>
      <c r="F2574" s="23" t="s">
        <v>2899</v>
      </c>
      <c r="G2574" s="24" t="s">
        <v>2899</v>
      </c>
      <c r="K2574" s="66">
        <f t="shared" si="190"/>
        <v>0</v>
      </c>
      <c r="L2574" s="67"/>
      <c r="M2574" s="67"/>
      <c r="N2574" s="66">
        <f t="shared" si="191"/>
        <v>0</v>
      </c>
    </row>
    <row r="2575" spans="1:17" x14ac:dyDescent="0.3">
      <c r="A2575" s="63" t="s">
        <v>5612</v>
      </c>
      <c r="C2575" s="48">
        <v>43763</v>
      </c>
      <c r="D2575" s="22" t="s">
        <v>2139</v>
      </c>
      <c r="E2575" s="44">
        <v>60.259900000000002</v>
      </c>
      <c r="F2575" s="23" t="s">
        <v>2141</v>
      </c>
      <c r="G2575" s="24" t="s">
        <v>5613</v>
      </c>
      <c r="H2575" s="23">
        <v>1070</v>
      </c>
      <c r="I2575" s="25">
        <v>0.5</v>
      </c>
      <c r="J2575" s="46">
        <v>109360</v>
      </c>
      <c r="K2575" s="66">
        <f t="shared" si="190"/>
        <v>312460</v>
      </c>
      <c r="L2575" s="67"/>
      <c r="M2575" s="67"/>
      <c r="N2575" s="66">
        <f t="shared" si="191"/>
        <v>0.5</v>
      </c>
    </row>
    <row r="2576" spans="1:17" x14ac:dyDescent="0.3">
      <c r="A2576" s="63">
        <v>871</v>
      </c>
      <c r="C2576" s="48">
        <v>43762</v>
      </c>
      <c r="D2576" s="22" t="s">
        <v>5614</v>
      </c>
      <c r="E2576" s="44">
        <v>0.16789999999999999</v>
      </c>
      <c r="F2576" s="23" t="s">
        <v>5615</v>
      </c>
      <c r="G2576" s="24" t="s">
        <v>5616</v>
      </c>
      <c r="H2576" s="23">
        <v>3010</v>
      </c>
      <c r="I2576" s="25">
        <v>0.5</v>
      </c>
      <c r="J2576" s="46">
        <v>15640</v>
      </c>
      <c r="K2576" s="66">
        <f t="shared" si="190"/>
        <v>44690</v>
      </c>
      <c r="L2576" s="67">
        <v>85000</v>
      </c>
      <c r="M2576" s="67">
        <v>340</v>
      </c>
      <c r="N2576" s="66">
        <f t="shared" si="191"/>
        <v>340.5</v>
      </c>
    </row>
    <row r="2577" spans="1:17" s="39" customFormat="1" x14ac:dyDescent="0.3">
      <c r="A2577" s="35">
        <v>873</v>
      </c>
      <c r="B2577" s="36"/>
      <c r="C2577" s="37">
        <v>43762</v>
      </c>
      <c r="D2577" s="38" t="s">
        <v>5617</v>
      </c>
      <c r="E2577" s="35">
        <v>0.77600000000000002</v>
      </c>
      <c r="F2577" s="39" t="s">
        <v>5618</v>
      </c>
      <c r="G2577" s="40" t="s">
        <v>5619</v>
      </c>
      <c r="H2577" s="39">
        <v>1060</v>
      </c>
      <c r="I2577" s="41">
        <v>0.5</v>
      </c>
      <c r="J2577" s="41">
        <v>19720</v>
      </c>
      <c r="K2577" s="41">
        <f t="shared" si="190"/>
        <v>56340</v>
      </c>
      <c r="L2577" s="42">
        <v>76500</v>
      </c>
      <c r="M2577" s="42">
        <v>306</v>
      </c>
      <c r="N2577" s="41">
        <f t="shared" si="191"/>
        <v>306.5</v>
      </c>
      <c r="O2577" s="53"/>
      <c r="P2577" s="37"/>
      <c r="Q2577" s="36"/>
    </row>
    <row r="2578" spans="1:17" x14ac:dyDescent="0.3">
      <c r="K2578" s="66"/>
      <c r="L2578" s="67"/>
      <c r="M2578" s="67"/>
      <c r="N2578" s="66">
        <f>SUM(N2561:N2577)</f>
        <v>3317.7</v>
      </c>
      <c r="O2578" s="51">
        <v>73626</v>
      </c>
      <c r="P2578" s="68">
        <v>43763</v>
      </c>
      <c r="Q2578" s="21" t="s">
        <v>4419</v>
      </c>
    </row>
    <row r="2579" spans="1:17" x14ac:dyDescent="0.3">
      <c r="K2579" s="66"/>
      <c r="L2579" s="67"/>
      <c r="M2579" s="67"/>
      <c r="N2579" s="66"/>
    </row>
    <row r="2580" spans="1:17" x14ac:dyDescent="0.3">
      <c r="A2580" s="63">
        <v>880</v>
      </c>
      <c r="C2580" s="48">
        <v>43763</v>
      </c>
      <c r="D2580" s="22" t="s">
        <v>5620</v>
      </c>
      <c r="E2580" s="44">
        <v>33.564999999999998</v>
      </c>
      <c r="F2580" s="23" t="s">
        <v>5622</v>
      </c>
      <c r="G2580" s="24" t="s">
        <v>5623</v>
      </c>
      <c r="H2580" s="23">
        <v>1080</v>
      </c>
      <c r="I2580" s="25">
        <v>1</v>
      </c>
      <c r="J2580" s="46">
        <v>54630</v>
      </c>
      <c r="K2580" s="66">
        <f t="shared" ref="K2580:K2628" si="194">ROUND(J2580/0.35,-1)</f>
        <v>156090</v>
      </c>
      <c r="L2580" s="67">
        <v>111650.5</v>
      </c>
      <c r="M2580" s="67">
        <v>446.6</v>
      </c>
      <c r="N2580" s="66">
        <f t="shared" ref="N2580:N2628" si="195">I2580+M2580</f>
        <v>447.6</v>
      </c>
    </row>
    <row r="2581" spans="1:17" x14ac:dyDescent="0.3">
      <c r="D2581" s="22" t="s">
        <v>5621</v>
      </c>
      <c r="E2581" s="44">
        <v>0.78900000000000003</v>
      </c>
      <c r="F2581" s="23" t="s">
        <v>77</v>
      </c>
      <c r="G2581" s="24" t="s">
        <v>77</v>
      </c>
      <c r="K2581" s="66">
        <f t="shared" si="194"/>
        <v>0</v>
      </c>
      <c r="L2581" s="67"/>
      <c r="M2581" s="67"/>
      <c r="N2581" s="66">
        <f t="shared" si="195"/>
        <v>0</v>
      </c>
    </row>
    <row r="2582" spans="1:17" x14ac:dyDescent="0.3">
      <c r="A2582" s="63">
        <v>881</v>
      </c>
      <c r="C2582" s="48">
        <v>43763</v>
      </c>
      <c r="D2582" s="22" t="s">
        <v>5624</v>
      </c>
      <c r="E2582" s="44">
        <v>23.494</v>
      </c>
      <c r="F2582" s="23" t="s">
        <v>5625</v>
      </c>
      <c r="G2582" s="24" t="s">
        <v>5626</v>
      </c>
      <c r="H2582" s="23">
        <v>1010</v>
      </c>
      <c r="I2582" s="25">
        <v>0.5</v>
      </c>
      <c r="J2582" s="46">
        <v>106890</v>
      </c>
      <c r="K2582" s="66">
        <f t="shared" si="194"/>
        <v>305400</v>
      </c>
      <c r="L2582" s="67">
        <v>425000</v>
      </c>
      <c r="M2582" s="67">
        <v>1700</v>
      </c>
      <c r="N2582" s="66">
        <f t="shared" si="195"/>
        <v>1700.5</v>
      </c>
    </row>
    <row r="2583" spans="1:17" x14ac:dyDescent="0.3">
      <c r="A2583" s="63" t="s">
        <v>5627</v>
      </c>
      <c r="C2583" s="48">
        <v>43766</v>
      </c>
      <c r="D2583" s="22" t="s">
        <v>5628</v>
      </c>
      <c r="E2583" s="44">
        <v>5</v>
      </c>
      <c r="F2583" s="23" t="s">
        <v>5630</v>
      </c>
      <c r="G2583" s="64" t="s">
        <v>5631</v>
      </c>
      <c r="H2583" s="23">
        <v>1180</v>
      </c>
      <c r="I2583" s="25">
        <v>1</v>
      </c>
      <c r="J2583" s="46">
        <v>57180</v>
      </c>
      <c r="K2583" s="66">
        <f t="shared" si="194"/>
        <v>163370</v>
      </c>
      <c r="L2583" s="67"/>
      <c r="M2583" s="67"/>
      <c r="N2583" s="66">
        <f t="shared" si="195"/>
        <v>1</v>
      </c>
    </row>
    <row r="2584" spans="1:17" s="39" customFormat="1" x14ac:dyDescent="0.3">
      <c r="A2584" s="35"/>
      <c r="B2584" s="36"/>
      <c r="C2584" s="37"/>
      <c r="D2584" s="38" t="s">
        <v>5629</v>
      </c>
      <c r="E2584" s="35">
        <v>15</v>
      </c>
      <c r="F2584" s="39" t="s">
        <v>77</v>
      </c>
      <c r="G2584" s="40" t="s">
        <v>77</v>
      </c>
      <c r="I2584" s="41"/>
      <c r="J2584" s="41"/>
      <c r="K2584" s="41">
        <f t="shared" si="194"/>
        <v>0</v>
      </c>
      <c r="L2584" s="42"/>
      <c r="M2584" s="42"/>
      <c r="N2584" s="41">
        <f t="shared" si="195"/>
        <v>0</v>
      </c>
      <c r="O2584" s="53"/>
      <c r="P2584" s="37"/>
      <c r="Q2584" s="36"/>
    </row>
    <row r="2585" spans="1:17" x14ac:dyDescent="0.3">
      <c r="K2585" s="66"/>
      <c r="L2585" s="67"/>
      <c r="M2585" s="67"/>
      <c r="N2585" s="66">
        <f>SUM(N2580:N2584)</f>
        <v>2149.1</v>
      </c>
      <c r="O2585" s="51">
        <v>73650</v>
      </c>
      <c r="P2585" s="68">
        <v>43766</v>
      </c>
      <c r="Q2585" s="21" t="s">
        <v>4419</v>
      </c>
    </row>
    <row r="2586" spans="1:17" x14ac:dyDescent="0.3">
      <c r="K2586" s="66"/>
      <c r="L2586" s="67"/>
      <c r="M2586" s="67"/>
      <c r="N2586" s="66"/>
    </row>
    <row r="2587" spans="1:17" s="64" customFormat="1" x14ac:dyDescent="0.3">
      <c r="A2587" s="63" t="s">
        <v>5632</v>
      </c>
      <c r="B2587" s="21"/>
      <c r="C2587" s="68">
        <v>43766</v>
      </c>
      <c r="D2587" s="62" t="s">
        <v>5636</v>
      </c>
      <c r="E2587" s="63">
        <v>54.273000000000003</v>
      </c>
      <c r="F2587" s="64" t="s">
        <v>5637</v>
      </c>
      <c r="G2587" s="65" t="s">
        <v>5638</v>
      </c>
      <c r="H2587" s="64">
        <v>1020</v>
      </c>
      <c r="I2587" s="66">
        <v>0.5</v>
      </c>
      <c r="J2587" s="66">
        <v>105450</v>
      </c>
      <c r="K2587" s="66">
        <f t="shared" si="194"/>
        <v>301290</v>
      </c>
      <c r="L2587" s="67"/>
      <c r="M2587" s="67"/>
      <c r="N2587" s="66">
        <f t="shared" si="195"/>
        <v>0.5</v>
      </c>
      <c r="O2587" s="146"/>
      <c r="P2587" s="68"/>
      <c r="Q2587" s="21"/>
    </row>
    <row r="2588" spans="1:17" x14ac:dyDescent="0.3">
      <c r="A2588" s="63" t="s">
        <v>5635</v>
      </c>
      <c r="C2588" s="48">
        <v>43766</v>
      </c>
      <c r="D2588" s="22" t="s">
        <v>5633</v>
      </c>
      <c r="E2588" s="44">
        <v>2.3056000000000001</v>
      </c>
      <c r="F2588" s="23" t="s">
        <v>5637</v>
      </c>
      <c r="G2588" s="24" t="s">
        <v>5634</v>
      </c>
      <c r="H2588" s="23">
        <v>1150</v>
      </c>
      <c r="I2588" s="25">
        <v>0.5</v>
      </c>
      <c r="J2588" s="46">
        <v>2720</v>
      </c>
      <c r="K2588" s="66">
        <f t="shared" si="194"/>
        <v>7770</v>
      </c>
      <c r="L2588" s="67"/>
      <c r="M2588" s="67"/>
      <c r="N2588" s="66">
        <f t="shared" si="195"/>
        <v>0.5</v>
      </c>
    </row>
    <row r="2589" spans="1:17" x14ac:dyDescent="0.3">
      <c r="A2589" s="63">
        <v>882</v>
      </c>
      <c r="C2589" s="48">
        <v>43766</v>
      </c>
      <c r="D2589" s="22" t="s">
        <v>5639</v>
      </c>
      <c r="E2589" s="44">
        <v>5.0030000000000001</v>
      </c>
      <c r="F2589" s="23" t="s">
        <v>5640</v>
      </c>
      <c r="G2589" s="24" t="s">
        <v>5641</v>
      </c>
      <c r="H2589" s="23">
        <v>1160</v>
      </c>
      <c r="I2589" s="25">
        <v>0.5</v>
      </c>
      <c r="J2589" s="46">
        <v>40410</v>
      </c>
      <c r="K2589" s="66">
        <f t="shared" si="194"/>
        <v>115460</v>
      </c>
      <c r="L2589" s="67">
        <v>162500</v>
      </c>
      <c r="M2589" s="67">
        <v>650</v>
      </c>
      <c r="N2589" s="66">
        <f t="shared" si="195"/>
        <v>650.5</v>
      </c>
    </row>
    <row r="2590" spans="1:17" x14ac:dyDescent="0.3">
      <c r="A2590" s="63" t="s">
        <v>5642</v>
      </c>
      <c r="B2590" s="21" t="s">
        <v>403</v>
      </c>
      <c r="C2590" s="48">
        <v>43766</v>
      </c>
      <c r="D2590" s="22" t="s">
        <v>5643</v>
      </c>
      <c r="E2590" s="44" t="s">
        <v>5645</v>
      </c>
      <c r="F2590" s="23" t="s">
        <v>5646</v>
      </c>
      <c r="G2590" s="24" t="s">
        <v>5647</v>
      </c>
      <c r="H2590" s="23">
        <v>1200</v>
      </c>
      <c r="I2590" s="25">
        <v>1</v>
      </c>
      <c r="J2590" s="46">
        <v>19400</v>
      </c>
      <c r="K2590" s="66">
        <f t="shared" si="194"/>
        <v>55430</v>
      </c>
      <c r="L2590" s="67"/>
      <c r="M2590" s="67"/>
      <c r="N2590" s="66">
        <f t="shared" si="195"/>
        <v>1</v>
      </c>
    </row>
    <row r="2591" spans="1:17" x14ac:dyDescent="0.3">
      <c r="D2591" s="22" t="s">
        <v>5644</v>
      </c>
      <c r="E2591" s="44" t="s">
        <v>5645</v>
      </c>
      <c r="F2591" s="23" t="s">
        <v>77</v>
      </c>
      <c r="G2591" s="24" t="s">
        <v>77</v>
      </c>
      <c r="K2591" s="66">
        <f t="shared" si="194"/>
        <v>0</v>
      </c>
      <c r="L2591" s="67"/>
      <c r="M2591" s="67"/>
      <c r="N2591" s="66">
        <f t="shared" si="195"/>
        <v>0</v>
      </c>
    </row>
    <row r="2592" spans="1:17" x14ac:dyDescent="0.3">
      <c r="A2592" s="63" t="s">
        <v>5648</v>
      </c>
      <c r="B2592" s="21" t="s">
        <v>403</v>
      </c>
      <c r="C2592" s="48">
        <v>43766</v>
      </c>
      <c r="D2592" s="22" t="s">
        <v>5649</v>
      </c>
      <c r="E2592" s="44" t="s">
        <v>5645</v>
      </c>
      <c r="F2592" s="23" t="s">
        <v>5646</v>
      </c>
      <c r="G2592" s="24" t="s">
        <v>5647</v>
      </c>
      <c r="H2592" s="23">
        <v>1200</v>
      </c>
      <c r="I2592" s="25">
        <v>0.5</v>
      </c>
      <c r="J2592" s="46">
        <v>15040</v>
      </c>
      <c r="K2592" s="66">
        <f t="shared" si="194"/>
        <v>42970</v>
      </c>
      <c r="L2592" s="67"/>
      <c r="M2592" s="67"/>
      <c r="N2592" s="66">
        <f t="shared" si="195"/>
        <v>0.5</v>
      </c>
    </row>
    <row r="2593" spans="1:17" x14ac:dyDescent="0.3">
      <c r="A2593" s="63" t="s">
        <v>5650</v>
      </c>
      <c r="C2593" s="48">
        <v>43766</v>
      </c>
      <c r="D2593" s="22" t="s">
        <v>5651</v>
      </c>
      <c r="E2593" s="44" t="s">
        <v>5653</v>
      </c>
      <c r="F2593" s="23" t="s">
        <v>5655</v>
      </c>
      <c r="G2593" s="24" t="s">
        <v>5656</v>
      </c>
      <c r="H2593" s="23">
        <v>3010</v>
      </c>
      <c r="I2593" s="25">
        <v>1</v>
      </c>
      <c r="J2593" s="46">
        <v>80160</v>
      </c>
      <c r="K2593" s="66">
        <f t="shared" si="194"/>
        <v>229030</v>
      </c>
      <c r="L2593" s="67"/>
      <c r="M2593" s="67"/>
      <c r="N2593" s="66">
        <f t="shared" si="195"/>
        <v>1</v>
      </c>
    </row>
    <row r="2594" spans="1:17" x14ac:dyDescent="0.3">
      <c r="D2594" s="22" t="s">
        <v>5652</v>
      </c>
      <c r="E2594" s="44" t="s">
        <v>5654</v>
      </c>
      <c r="F2594" s="23" t="s">
        <v>77</v>
      </c>
      <c r="G2594" s="24" t="s">
        <v>77</v>
      </c>
      <c r="K2594" s="66">
        <f t="shared" si="194"/>
        <v>0</v>
      </c>
      <c r="L2594" s="67"/>
      <c r="M2594" s="67"/>
      <c r="N2594" s="66">
        <f t="shared" si="195"/>
        <v>0</v>
      </c>
    </row>
    <row r="2595" spans="1:17" x14ac:dyDescent="0.3">
      <c r="A2595" s="63" t="s">
        <v>5662</v>
      </c>
      <c r="C2595" s="48">
        <v>43767</v>
      </c>
      <c r="D2595" s="22" t="s">
        <v>4589</v>
      </c>
      <c r="E2595" s="44" t="s">
        <v>5663</v>
      </c>
      <c r="F2595" s="23" t="s">
        <v>5669</v>
      </c>
      <c r="G2595" s="24" t="s">
        <v>5670</v>
      </c>
      <c r="H2595" s="23" t="s">
        <v>5671</v>
      </c>
      <c r="I2595" s="25">
        <v>5</v>
      </c>
      <c r="J2595" s="46">
        <v>195500</v>
      </c>
      <c r="K2595" s="66">
        <f t="shared" si="194"/>
        <v>558570</v>
      </c>
      <c r="L2595" s="67"/>
      <c r="M2595" s="67"/>
      <c r="N2595" s="66">
        <f t="shared" si="195"/>
        <v>5</v>
      </c>
    </row>
    <row r="2596" spans="1:17" x14ac:dyDescent="0.3">
      <c r="D2596" s="22" t="s">
        <v>4594</v>
      </c>
      <c r="E2596" s="44">
        <v>0.372</v>
      </c>
      <c r="F2596" s="23" t="s">
        <v>77</v>
      </c>
      <c r="G2596" s="24" t="s">
        <v>77</v>
      </c>
      <c r="K2596" s="66">
        <f t="shared" si="194"/>
        <v>0</v>
      </c>
      <c r="L2596" s="67"/>
      <c r="M2596" s="67"/>
      <c r="N2596" s="66">
        <f t="shared" si="195"/>
        <v>0</v>
      </c>
    </row>
    <row r="2597" spans="1:17" x14ac:dyDescent="0.3">
      <c r="D2597" s="22" t="s">
        <v>4595</v>
      </c>
      <c r="E2597" s="44">
        <v>0.45100000000000001</v>
      </c>
      <c r="F2597" s="23" t="s">
        <v>77</v>
      </c>
      <c r="G2597" s="65" t="s">
        <v>77</v>
      </c>
      <c r="K2597" s="66">
        <f t="shared" si="194"/>
        <v>0</v>
      </c>
      <c r="L2597" s="67"/>
      <c r="M2597" s="67"/>
      <c r="N2597" s="66">
        <f t="shared" si="195"/>
        <v>0</v>
      </c>
    </row>
    <row r="2598" spans="1:17" x14ac:dyDescent="0.3">
      <c r="D2598" s="22" t="s">
        <v>4597</v>
      </c>
      <c r="E2598" s="44" t="s">
        <v>5664</v>
      </c>
      <c r="F2598" s="23" t="s">
        <v>77</v>
      </c>
      <c r="G2598" s="65" t="s">
        <v>77</v>
      </c>
      <c r="K2598" s="66">
        <f t="shared" si="194"/>
        <v>0</v>
      </c>
      <c r="L2598" s="67"/>
      <c r="M2598" s="67"/>
      <c r="N2598" s="66">
        <f t="shared" si="195"/>
        <v>0</v>
      </c>
    </row>
    <row r="2599" spans="1:17" x14ac:dyDescent="0.3">
      <c r="D2599" s="22" t="s">
        <v>4598</v>
      </c>
      <c r="E2599" s="44" t="s">
        <v>5665</v>
      </c>
      <c r="F2599" s="23" t="s">
        <v>77</v>
      </c>
      <c r="G2599" s="65" t="s">
        <v>77</v>
      </c>
      <c r="K2599" s="66">
        <f t="shared" si="194"/>
        <v>0</v>
      </c>
      <c r="L2599" s="67"/>
      <c r="M2599" s="67"/>
      <c r="N2599" s="66">
        <f t="shared" si="195"/>
        <v>0</v>
      </c>
    </row>
    <row r="2600" spans="1:17" x14ac:dyDescent="0.3">
      <c r="D2600" s="22" t="s">
        <v>4599</v>
      </c>
      <c r="E2600" s="44" t="s">
        <v>5666</v>
      </c>
      <c r="F2600" s="23" t="s">
        <v>77</v>
      </c>
      <c r="G2600" s="65" t="s">
        <v>77</v>
      </c>
      <c r="K2600" s="66">
        <f t="shared" si="194"/>
        <v>0</v>
      </c>
      <c r="L2600" s="67"/>
      <c r="M2600" s="67"/>
      <c r="N2600" s="66">
        <f t="shared" si="195"/>
        <v>0</v>
      </c>
    </row>
    <row r="2601" spans="1:17" x14ac:dyDescent="0.3">
      <c r="D2601" s="22" t="s">
        <v>4593</v>
      </c>
      <c r="E2601" s="44" t="s">
        <v>5667</v>
      </c>
      <c r="F2601" s="23" t="s">
        <v>77</v>
      </c>
      <c r="G2601" s="65" t="s">
        <v>77</v>
      </c>
      <c r="K2601" s="66">
        <f t="shared" si="194"/>
        <v>0</v>
      </c>
      <c r="L2601" s="67"/>
      <c r="M2601" s="67"/>
      <c r="N2601" s="66">
        <f t="shared" si="195"/>
        <v>0</v>
      </c>
    </row>
    <row r="2602" spans="1:17" x14ac:dyDescent="0.3">
      <c r="D2602" s="22" t="s">
        <v>4590</v>
      </c>
      <c r="E2602" s="44" t="s">
        <v>5668</v>
      </c>
      <c r="F2602" s="23" t="s">
        <v>77</v>
      </c>
      <c r="G2602" s="65" t="s">
        <v>77</v>
      </c>
      <c r="K2602" s="66">
        <f t="shared" si="194"/>
        <v>0</v>
      </c>
      <c r="L2602" s="67"/>
      <c r="M2602" s="67"/>
      <c r="N2602" s="66">
        <f t="shared" si="195"/>
        <v>0</v>
      </c>
    </row>
    <row r="2603" spans="1:17" x14ac:dyDescent="0.3">
      <c r="D2603" s="22" t="s">
        <v>4591</v>
      </c>
      <c r="E2603" s="44">
        <v>0.91059999999999997</v>
      </c>
      <c r="F2603" s="23" t="s">
        <v>77</v>
      </c>
      <c r="G2603" s="65" t="s">
        <v>77</v>
      </c>
      <c r="K2603" s="66">
        <f t="shared" si="194"/>
        <v>0</v>
      </c>
      <c r="L2603" s="67"/>
      <c r="M2603" s="67"/>
      <c r="N2603" s="66">
        <f t="shared" si="195"/>
        <v>0</v>
      </c>
    </row>
    <row r="2604" spans="1:17" x14ac:dyDescent="0.3">
      <c r="D2604" s="22" t="s">
        <v>4592</v>
      </c>
      <c r="E2604" s="44">
        <v>1.1579999999999999</v>
      </c>
      <c r="F2604" s="23" t="s">
        <v>77</v>
      </c>
      <c r="G2604" s="65" t="s">
        <v>77</v>
      </c>
      <c r="K2604" s="66">
        <f t="shared" si="194"/>
        <v>0</v>
      </c>
      <c r="L2604" s="67"/>
      <c r="M2604" s="67"/>
      <c r="N2604" s="66">
        <f t="shared" si="195"/>
        <v>0</v>
      </c>
    </row>
    <row r="2605" spans="1:17" s="39" customFormat="1" x14ac:dyDescent="0.3">
      <c r="A2605" s="35">
        <v>886</v>
      </c>
      <c r="B2605" s="36"/>
      <c r="C2605" s="37">
        <v>43767</v>
      </c>
      <c r="D2605" s="38" t="s">
        <v>5672</v>
      </c>
      <c r="E2605" s="35">
        <v>6.4740000000000002</v>
      </c>
      <c r="F2605" s="39" t="s">
        <v>5673</v>
      </c>
      <c r="G2605" s="40" t="s">
        <v>5674</v>
      </c>
      <c r="H2605" s="39">
        <v>1070</v>
      </c>
      <c r="I2605" s="41">
        <v>0.5</v>
      </c>
      <c r="J2605" s="41">
        <v>10460</v>
      </c>
      <c r="K2605" s="41">
        <f t="shared" si="194"/>
        <v>29890</v>
      </c>
      <c r="L2605" s="42">
        <v>23880</v>
      </c>
      <c r="M2605" s="42">
        <v>95.52</v>
      </c>
      <c r="N2605" s="41">
        <f t="shared" si="195"/>
        <v>96.02</v>
      </c>
      <c r="O2605" s="53" t="s">
        <v>5675</v>
      </c>
      <c r="P2605" s="37"/>
      <c r="Q2605" s="36"/>
    </row>
    <row r="2606" spans="1:17" x14ac:dyDescent="0.3">
      <c r="K2606" s="66"/>
      <c r="L2606" s="67"/>
      <c r="M2606" s="67"/>
      <c r="N2606" s="66">
        <f>SUM(N2587:N2605)</f>
        <v>755.02</v>
      </c>
      <c r="P2606" s="68">
        <v>43767</v>
      </c>
      <c r="Q2606" s="21" t="s">
        <v>4419</v>
      </c>
    </row>
    <row r="2607" spans="1:17" x14ac:dyDescent="0.3">
      <c r="K2607" s="66"/>
      <c r="L2607" s="67"/>
      <c r="M2607" s="67"/>
      <c r="N2607" s="66"/>
    </row>
    <row r="2608" spans="1:17" x14ac:dyDescent="0.3">
      <c r="A2608" s="63" t="s">
        <v>5657</v>
      </c>
      <c r="C2608" s="48">
        <v>43767</v>
      </c>
      <c r="D2608" s="22" t="s">
        <v>5658</v>
      </c>
      <c r="E2608" s="44" t="s">
        <v>5659</v>
      </c>
      <c r="F2608" s="23" t="s">
        <v>5660</v>
      </c>
      <c r="G2608" s="24" t="s">
        <v>5661</v>
      </c>
      <c r="H2608" s="23">
        <v>3010</v>
      </c>
      <c r="I2608" s="25">
        <v>0.5</v>
      </c>
      <c r="J2608" s="46">
        <v>47120</v>
      </c>
      <c r="K2608" s="66">
        <f>ROUND(J2608/0.35,-1)</f>
        <v>134630</v>
      </c>
      <c r="L2608" s="67"/>
      <c r="M2608" s="67"/>
      <c r="N2608" s="66">
        <f>I2608+M2608</f>
        <v>0.5</v>
      </c>
    </row>
    <row r="2609" spans="1:15" x14ac:dyDescent="0.3">
      <c r="A2609" s="63">
        <v>887</v>
      </c>
      <c r="C2609" s="48">
        <v>43767</v>
      </c>
      <c r="D2609" s="22" t="s">
        <v>5676</v>
      </c>
      <c r="E2609" s="44" t="s">
        <v>5679</v>
      </c>
      <c r="F2609" s="23" t="s">
        <v>5683</v>
      </c>
      <c r="G2609" s="24" t="s">
        <v>5684</v>
      </c>
      <c r="H2609" s="23">
        <v>3010</v>
      </c>
      <c r="I2609" s="25">
        <v>2</v>
      </c>
      <c r="J2609" s="46">
        <v>45490</v>
      </c>
      <c r="K2609" s="66">
        <f t="shared" si="194"/>
        <v>129970</v>
      </c>
      <c r="L2609" s="67">
        <v>69000</v>
      </c>
      <c r="M2609" s="67">
        <v>276</v>
      </c>
      <c r="N2609" s="66">
        <f t="shared" si="195"/>
        <v>278</v>
      </c>
    </row>
    <row r="2610" spans="1:15" x14ac:dyDescent="0.3">
      <c r="D2610" s="22" t="s">
        <v>5677</v>
      </c>
      <c r="E2610" s="44" t="s">
        <v>5680</v>
      </c>
      <c r="F2610" s="23" t="s">
        <v>2899</v>
      </c>
      <c r="G2610" s="24" t="s">
        <v>4044</v>
      </c>
      <c r="K2610" s="66">
        <f t="shared" si="194"/>
        <v>0</v>
      </c>
      <c r="L2610" s="67"/>
      <c r="M2610" s="67"/>
      <c r="N2610" s="66">
        <f t="shared" si="195"/>
        <v>0</v>
      </c>
    </row>
    <row r="2611" spans="1:15" x14ac:dyDescent="0.3">
      <c r="D2611" s="22" t="s">
        <v>5678</v>
      </c>
      <c r="E2611" s="44" t="s">
        <v>5680</v>
      </c>
      <c r="F2611" s="23" t="s">
        <v>2899</v>
      </c>
      <c r="G2611" s="24" t="s">
        <v>4044</v>
      </c>
      <c r="K2611" s="66">
        <f t="shared" si="194"/>
        <v>0</v>
      </c>
      <c r="L2611" s="67"/>
      <c r="M2611" s="67"/>
      <c r="N2611" s="66">
        <f t="shared" si="195"/>
        <v>0</v>
      </c>
    </row>
    <row r="2612" spans="1:15" x14ac:dyDescent="0.3">
      <c r="D2612" s="22" t="s">
        <v>5682</v>
      </c>
      <c r="E2612" s="44" t="s">
        <v>5681</v>
      </c>
      <c r="F2612" s="23" t="s">
        <v>2899</v>
      </c>
      <c r="G2612" s="24" t="s">
        <v>4044</v>
      </c>
      <c r="K2612" s="66">
        <f t="shared" si="194"/>
        <v>0</v>
      </c>
      <c r="L2612" s="67"/>
      <c r="M2612" s="67"/>
      <c r="N2612" s="66">
        <f t="shared" si="195"/>
        <v>0</v>
      </c>
    </row>
    <row r="2613" spans="1:15" x14ac:dyDescent="0.3">
      <c r="A2613" s="63">
        <v>885</v>
      </c>
      <c r="C2613" s="48">
        <v>43767</v>
      </c>
      <c r="D2613" s="22" t="s">
        <v>2383</v>
      </c>
      <c r="E2613" s="44" t="s">
        <v>5685</v>
      </c>
      <c r="F2613" s="23" t="s">
        <v>5686</v>
      </c>
      <c r="G2613" s="24" t="s">
        <v>5687</v>
      </c>
      <c r="H2613" s="23">
        <v>3010</v>
      </c>
      <c r="I2613" s="25">
        <v>0.5</v>
      </c>
      <c r="J2613" s="46">
        <v>10070</v>
      </c>
      <c r="K2613" s="66">
        <f t="shared" si="194"/>
        <v>28770</v>
      </c>
      <c r="L2613" s="67">
        <v>33500</v>
      </c>
      <c r="M2613" s="67">
        <v>134</v>
      </c>
      <c r="N2613" s="66">
        <f t="shared" si="195"/>
        <v>134.5</v>
      </c>
    </row>
    <row r="2614" spans="1:15" x14ac:dyDescent="0.3">
      <c r="A2614" s="63">
        <v>888</v>
      </c>
      <c r="C2614" s="48">
        <v>43767</v>
      </c>
      <c r="D2614" s="22" t="s">
        <v>2391</v>
      </c>
      <c r="E2614" s="44" t="s">
        <v>5688</v>
      </c>
      <c r="F2614" s="23" t="s">
        <v>5686</v>
      </c>
      <c r="G2614" s="24" t="s">
        <v>5687</v>
      </c>
      <c r="H2614" s="23">
        <v>3010</v>
      </c>
      <c r="I2614" s="25">
        <v>0.5</v>
      </c>
      <c r="J2614" s="46">
        <v>14990</v>
      </c>
      <c r="K2614" s="66">
        <f t="shared" si="194"/>
        <v>42830</v>
      </c>
      <c r="L2614" s="67">
        <v>31500</v>
      </c>
      <c r="M2614" s="67">
        <v>126</v>
      </c>
      <c r="N2614" s="66">
        <f t="shared" si="195"/>
        <v>126.5</v>
      </c>
    </row>
    <row r="2615" spans="1:15" x14ac:dyDescent="0.3">
      <c r="A2615" s="63">
        <v>889</v>
      </c>
      <c r="C2615" s="48">
        <v>43767</v>
      </c>
      <c r="D2615" s="22" t="s">
        <v>5689</v>
      </c>
      <c r="E2615" s="44" t="s">
        <v>5690</v>
      </c>
      <c r="F2615" s="23" t="s">
        <v>5691</v>
      </c>
      <c r="G2615" s="24" t="s">
        <v>5692</v>
      </c>
      <c r="H2615" s="23">
        <v>3010</v>
      </c>
      <c r="I2615" s="25">
        <v>0.5</v>
      </c>
      <c r="J2615" s="46">
        <v>19420</v>
      </c>
      <c r="K2615" s="66">
        <f t="shared" si="194"/>
        <v>55490</v>
      </c>
      <c r="L2615" s="67">
        <v>95000</v>
      </c>
      <c r="M2615" s="67">
        <v>380</v>
      </c>
      <c r="N2615" s="66">
        <f t="shared" si="195"/>
        <v>380.5</v>
      </c>
      <c r="O2615" s="51" t="s">
        <v>5693</v>
      </c>
    </row>
    <row r="2616" spans="1:15" x14ac:dyDescent="0.3">
      <c r="A2616" s="63">
        <v>890</v>
      </c>
      <c r="C2616" s="48">
        <v>43767</v>
      </c>
      <c r="D2616" s="22" t="s">
        <v>5694</v>
      </c>
      <c r="E2616" s="44">
        <v>1.0269999999999999</v>
      </c>
      <c r="F2616" s="23" t="s">
        <v>5695</v>
      </c>
      <c r="G2616" s="24" t="s">
        <v>5696</v>
      </c>
      <c r="H2616" s="23">
        <v>1030</v>
      </c>
      <c r="I2616" s="25">
        <v>0.5</v>
      </c>
      <c r="J2616" s="46">
        <v>1510</v>
      </c>
      <c r="K2616" s="66">
        <f t="shared" si="194"/>
        <v>4310</v>
      </c>
      <c r="L2616" s="67">
        <v>18000</v>
      </c>
      <c r="M2616" s="67">
        <v>72</v>
      </c>
      <c r="N2616" s="66">
        <f t="shared" si="195"/>
        <v>72.5</v>
      </c>
    </row>
    <row r="2617" spans="1:15" x14ac:dyDescent="0.3">
      <c r="A2617" s="63">
        <v>891</v>
      </c>
      <c r="C2617" s="48">
        <v>43767</v>
      </c>
      <c r="D2617" s="22" t="s">
        <v>5697</v>
      </c>
      <c r="E2617" s="44">
        <v>1.3041</v>
      </c>
      <c r="F2617" s="23" t="s">
        <v>5698</v>
      </c>
      <c r="G2617" s="24" t="s">
        <v>5699</v>
      </c>
      <c r="H2617" s="23">
        <v>2040</v>
      </c>
      <c r="I2617" s="25">
        <v>0.5</v>
      </c>
      <c r="J2617" s="46">
        <v>2200</v>
      </c>
      <c r="K2617" s="66">
        <f t="shared" si="194"/>
        <v>6290</v>
      </c>
      <c r="L2617" s="67">
        <v>75000</v>
      </c>
      <c r="M2617" s="67">
        <v>300</v>
      </c>
      <c r="N2617" s="66">
        <f t="shared" si="195"/>
        <v>300.5</v>
      </c>
    </row>
    <row r="2618" spans="1:15" x14ac:dyDescent="0.3">
      <c r="A2618" s="63">
        <v>893</v>
      </c>
      <c r="C2618" s="48">
        <v>43767</v>
      </c>
      <c r="D2618" s="22" t="s">
        <v>5700</v>
      </c>
      <c r="E2618" s="44" t="s">
        <v>948</v>
      </c>
      <c r="F2618" s="23" t="s">
        <v>5703</v>
      </c>
      <c r="G2618" s="24" t="s">
        <v>5704</v>
      </c>
      <c r="H2618" s="23">
        <v>3010</v>
      </c>
      <c r="I2618" s="25">
        <v>1</v>
      </c>
      <c r="J2618" s="46">
        <v>31100</v>
      </c>
      <c r="K2618" s="66">
        <f t="shared" si="194"/>
        <v>88860</v>
      </c>
      <c r="L2618" s="67">
        <v>105000</v>
      </c>
      <c r="M2618" s="67">
        <v>420</v>
      </c>
      <c r="N2618" s="66">
        <f t="shared" si="195"/>
        <v>421</v>
      </c>
    </row>
    <row r="2619" spans="1:15" x14ac:dyDescent="0.3">
      <c r="D2619" s="22" t="s">
        <v>5702</v>
      </c>
      <c r="E2619" s="44" t="s">
        <v>5701</v>
      </c>
      <c r="F2619" s="23" t="s">
        <v>77</v>
      </c>
      <c r="G2619" s="24" t="s">
        <v>4044</v>
      </c>
      <c r="K2619" s="66">
        <f t="shared" si="194"/>
        <v>0</v>
      </c>
      <c r="L2619" s="67"/>
      <c r="M2619" s="67"/>
      <c r="N2619" s="66">
        <f t="shared" si="195"/>
        <v>0</v>
      </c>
    </row>
    <row r="2620" spans="1:15" x14ac:dyDescent="0.3">
      <c r="A2620" s="63">
        <v>892</v>
      </c>
      <c r="C2620" s="48">
        <v>43768</v>
      </c>
      <c r="D2620" s="22" t="s">
        <v>5705</v>
      </c>
      <c r="E2620" s="44" t="s">
        <v>5706</v>
      </c>
      <c r="F2620" s="23" t="s">
        <v>5707</v>
      </c>
      <c r="G2620" s="24" t="s">
        <v>5708</v>
      </c>
      <c r="H2620" s="23">
        <v>3010</v>
      </c>
      <c r="I2620" s="25">
        <v>0.5</v>
      </c>
      <c r="J2620" s="46">
        <v>19610</v>
      </c>
      <c r="K2620" s="66">
        <f t="shared" si="194"/>
        <v>56030</v>
      </c>
      <c r="L2620" s="67">
        <v>99900</v>
      </c>
      <c r="M2620" s="67">
        <v>399.6</v>
      </c>
      <c r="N2620" s="66">
        <f t="shared" si="195"/>
        <v>400.1</v>
      </c>
    </row>
    <row r="2621" spans="1:15" x14ac:dyDescent="0.3">
      <c r="A2621" s="63" t="s">
        <v>5709</v>
      </c>
      <c r="C2621" s="48">
        <v>43767</v>
      </c>
      <c r="D2621" s="22" t="s">
        <v>5710</v>
      </c>
      <c r="E2621" s="44">
        <v>2</v>
      </c>
      <c r="F2621" s="23" t="s">
        <v>5712</v>
      </c>
      <c r="G2621" s="24" t="s">
        <v>5713</v>
      </c>
      <c r="H2621" s="23">
        <v>1020</v>
      </c>
      <c r="I2621" s="25">
        <v>1</v>
      </c>
      <c r="J2621" s="46">
        <v>63750</v>
      </c>
      <c r="K2621" s="66">
        <f t="shared" si="194"/>
        <v>182140</v>
      </c>
      <c r="L2621" s="67"/>
      <c r="M2621" s="67"/>
      <c r="N2621" s="66">
        <f t="shared" si="195"/>
        <v>1</v>
      </c>
    </row>
    <row r="2622" spans="1:15" x14ac:dyDescent="0.3">
      <c r="D2622" s="22" t="s">
        <v>5711</v>
      </c>
      <c r="E2622" s="44">
        <v>7</v>
      </c>
      <c r="F2622" s="23" t="s">
        <v>2899</v>
      </c>
      <c r="G2622" s="24" t="s">
        <v>4044</v>
      </c>
      <c r="K2622" s="66">
        <f t="shared" si="194"/>
        <v>0</v>
      </c>
      <c r="L2622" s="67"/>
      <c r="M2622" s="67"/>
      <c r="N2622" s="66">
        <f t="shared" si="195"/>
        <v>0</v>
      </c>
    </row>
    <row r="2623" spans="1:15" x14ac:dyDescent="0.3">
      <c r="A2623" s="63">
        <v>894</v>
      </c>
      <c r="C2623" s="48">
        <v>43768</v>
      </c>
      <c r="D2623" s="22" t="s">
        <v>5714</v>
      </c>
      <c r="E2623" s="44">
        <v>1.099</v>
      </c>
      <c r="F2623" s="23" t="s">
        <v>5715</v>
      </c>
      <c r="G2623" s="24" t="s">
        <v>5716</v>
      </c>
      <c r="H2623" s="23">
        <v>1050</v>
      </c>
      <c r="I2623" s="25">
        <v>0.5</v>
      </c>
      <c r="J2623" s="46">
        <v>2030</v>
      </c>
      <c r="K2623" s="66">
        <f t="shared" si="194"/>
        <v>5800</v>
      </c>
      <c r="L2623" s="67">
        <v>25033.05</v>
      </c>
      <c r="M2623" s="67">
        <v>100.13</v>
      </c>
      <c r="N2623" s="66">
        <f t="shared" si="195"/>
        <v>100.63</v>
      </c>
    </row>
    <row r="2624" spans="1:15" x14ac:dyDescent="0.3">
      <c r="A2624" s="63">
        <v>896</v>
      </c>
      <c r="C2624" s="48">
        <v>43768</v>
      </c>
      <c r="D2624" s="22" t="s">
        <v>5717</v>
      </c>
      <c r="E2624" s="44">
        <v>4.4950000000000001</v>
      </c>
      <c r="F2624" s="64" t="s">
        <v>5715</v>
      </c>
      <c r="G2624" s="24" t="s">
        <v>5718</v>
      </c>
      <c r="H2624" s="23">
        <v>1050</v>
      </c>
      <c r="I2624" s="25">
        <v>1</v>
      </c>
      <c r="J2624" s="46">
        <v>10700</v>
      </c>
      <c r="K2624" s="66">
        <f t="shared" si="194"/>
        <v>30570</v>
      </c>
      <c r="L2624" s="67">
        <v>134000</v>
      </c>
      <c r="M2624" s="67">
        <v>536</v>
      </c>
      <c r="N2624" s="66">
        <f t="shared" si="195"/>
        <v>537</v>
      </c>
    </row>
    <row r="2625" spans="1:17" x14ac:dyDescent="0.3">
      <c r="D2625" s="22" t="s">
        <v>3531</v>
      </c>
      <c r="E2625" s="44">
        <v>1.3520000000000001</v>
      </c>
      <c r="F2625" s="23" t="s">
        <v>2899</v>
      </c>
      <c r="G2625" s="24" t="s">
        <v>4044</v>
      </c>
      <c r="K2625" s="66">
        <f t="shared" si="194"/>
        <v>0</v>
      </c>
      <c r="L2625" s="67"/>
      <c r="M2625" s="67"/>
      <c r="N2625" s="66">
        <f t="shared" si="195"/>
        <v>0</v>
      </c>
    </row>
    <row r="2626" spans="1:17" x14ac:dyDescent="0.3">
      <c r="A2626" s="63">
        <v>895</v>
      </c>
      <c r="C2626" s="48">
        <v>43768</v>
      </c>
      <c r="D2626" s="22" t="s">
        <v>5719</v>
      </c>
      <c r="E2626" s="44" t="s">
        <v>5720</v>
      </c>
      <c r="F2626" s="23" t="s">
        <v>5721</v>
      </c>
      <c r="G2626" s="24" t="s">
        <v>5722</v>
      </c>
      <c r="H2626" s="23">
        <v>3010</v>
      </c>
      <c r="I2626" s="25">
        <v>0.5</v>
      </c>
      <c r="J2626" s="46">
        <v>37620</v>
      </c>
      <c r="K2626" s="66">
        <f t="shared" si="194"/>
        <v>107490</v>
      </c>
      <c r="L2626" s="67">
        <v>153000</v>
      </c>
      <c r="M2626" s="67">
        <v>612</v>
      </c>
      <c r="N2626" s="66">
        <f t="shared" si="195"/>
        <v>612.5</v>
      </c>
    </row>
    <row r="2627" spans="1:17" x14ac:dyDescent="0.3">
      <c r="A2627" s="63">
        <v>897</v>
      </c>
      <c r="C2627" s="48">
        <v>43768</v>
      </c>
      <c r="D2627" s="22" t="s">
        <v>5723</v>
      </c>
      <c r="E2627" s="44">
        <v>5.4080000000000004</v>
      </c>
      <c r="F2627" s="23" t="s">
        <v>5715</v>
      </c>
      <c r="G2627" s="64" t="s">
        <v>3533</v>
      </c>
      <c r="H2627" s="23">
        <v>1050</v>
      </c>
      <c r="I2627" s="25">
        <v>0.5</v>
      </c>
      <c r="J2627" s="46">
        <v>9920</v>
      </c>
      <c r="K2627" s="66">
        <f t="shared" si="194"/>
        <v>28340</v>
      </c>
      <c r="L2627" s="67"/>
      <c r="M2627" s="67"/>
      <c r="N2627" s="66">
        <f t="shared" si="195"/>
        <v>0.5</v>
      </c>
    </row>
    <row r="2628" spans="1:17" s="39" customFormat="1" x14ac:dyDescent="0.3">
      <c r="A2628" s="35">
        <v>898</v>
      </c>
      <c r="B2628" s="36"/>
      <c r="C2628" s="37">
        <v>43768</v>
      </c>
      <c r="D2628" s="38" t="s">
        <v>5724</v>
      </c>
      <c r="E2628" s="35">
        <v>10.032</v>
      </c>
      <c r="F2628" s="39" t="s">
        <v>5715</v>
      </c>
      <c r="G2628" s="40" t="s">
        <v>5725</v>
      </c>
      <c r="H2628" s="39">
        <v>1050</v>
      </c>
      <c r="I2628" s="41">
        <v>0.5</v>
      </c>
      <c r="J2628" s="41">
        <v>18400</v>
      </c>
      <c r="K2628" s="41">
        <f t="shared" si="194"/>
        <v>52570</v>
      </c>
      <c r="L2628" s="42">
        <v>228508.9</v>
      </c>
      <c r="M2628" s="42">
        <v>914.03</v>
      </c>
      <c r="N2628" s="41">
        <f t="shared" si="195"/>
        <v>914.53</v>
      </c>
      <c r="O2628" s="53"/>
      <c r="P2628" s="37"/>
      <c r="Q2628" s="36"/>
    </row>
    <row r="2629" spans="1:17" x14ac:dyDescent="0.3">
      <c r="K2629" s="66"/>
      <c r="L2629" s="67"/>
      <c r="M2629" s="67"/>
      <c r="N2629" s="66">
        <f>SUM(N2608:N2628)</f>
        <v>4280.26</v>
      </c>
      <c r="O2629" s="51">
        <v>73675</v>
      </c>
      <c r="P2629" s="68">
        <v>43768</v>
      </c>
      <c r="Q2629" s="21" t="s">
        <v>4419</v>
      </c>
    </row>
    <row r="2630" spans="1:17" x14ac:dyDescent="0.3">
      <c r="K2630" s="66"/>
      <c r="L2630" s="67"/>
      <c r="M2630" s="67"/>
      <c r="N2630" s="66"/>
    </row>
    <row r="2631" spans="1:17" x14ac:dyDescent="0.3">
      <c r="A2631" s="63">
        <v>900</v>
      </c>
      <c r="C2631" s="48">
        <v>43768</v>
      </c>
      <c r="D2631" s="22" t="s">
        <v>5726</v>
      </c>
      <c r="E2631" s="44" t="s">
        <v>5727</v>
      </c>
      <c r="F2631" s="23" t="s">
        <v>5728</v>
      </c>
      <c r="G2631" s="24" t="s">
        <v>5729</v>
      </c>
      <c r="H2631" s="23">
        <v>3010</v>
      </c>
      <c r="I2631" s="25">
        <v>0.5</v>
      </c>
      <c r="J2631" s="46">
        <v>26980</v>
      </c>
      <c r="K2631" s="66">
        <f t="shared" ref="K2631:K2692" si="196">ROUND(J2631/0.35,-1)</f>
        <v>77090</v>
      </c>
      <c r="L2631" s="67">
        <f>6400+20580</f>
        <v>26980</v>
      </c>
      <c r="M2631" s="67">
        <v>108</v>
      </c>
      <c r="N2631" s="66">
        <f t="shared" ref="N2631:N2692" si="197">I2631+M2631</f>
        <v>108.5</v>
      </c>
    </row>
    <row r="2632" spans="1:17" x14ac:dyDescent="0.3">
      <c r="A2632" s="63" t="s">
        <v>5730</v>
      </c>
      <c r="C2632" s="48">
        <v>43768</v>
      </c>
      <c r="D2632" s="22" t="s">
        <v>5731</v>
      </c>
      <c r="E2632" s="44" t="s">
        <v>5732</v>
      </c>
      <c r="F2632" s="23" t="s">
        <v>5733</v>
      </c>
      <c r="G2632" s="24" t="s">
        <v>2080</v>
      </c>
      <c r="H2632" s="23">
        <v>1030</v>
      </c>
      <c r="I2632" s="25">
        <v>0.5</v>
      </c>
      <c r="J2632" s="46">
        <v>8410</v>
      </c>
      <c r="K2632" s="66">
        <f t="shared" si="196"/>
        <v>24030</v>
      </c>
      <c r="L2632" s="67"/>
      <c r="M2632" s="67"/>
      <c r="N2632" s="66">
        <f t="shared" si="197"/>
        <v>0.5</v>
      </c>
    </row>
    <row r="2633" spans="1:17" x14ac:dyDescent="0.3">
      <c r="A2633" s="63">
        <v>901</v>
      </c>
      <c r="C2633" s="48">
        <v>43768</v>
      </c>
      <c r="D2633" s="22" t="s">
        <v>5734</v>
      </c>
      <c r="E2633" s="44" t="s">
        <v>5735</v>
      </c>
      <c r="F2633" s="23" t="s">
        <v>5736</v>
      </c>
      <c r="G2633" s="24" t="s">
        <v>5737</v>
      </c>
      <c r="H2633" s="23">
        <v>2050</v>
      </c>
      <c r="I2633" s="25">
        <v>0.5</v>
      </c>
      <c r="J2633" s="46">
        <v>28680</v>
      </c>
      <c r="K2633" s="66">
        <f t="shared" si="196"/>
        <v>81940</v>
      </c>
      <c r="L2633" s="67">
        <v>95000</v>
      </c>
      <c r="M2633" s="67">
        <v>380</v>
      </c>
      <c r="N2633" s="66">
        <f t="shared" si="197"/>
        <v>380.5</v>
      </c>
    </row>
    <row r="2634" spans="1:17" x14ac:dyDescent="0.3">
      <c r="A2634" s="63" t="s">
        <v>5738</v>
      </c>
      <c r="C2634" s="48">
        <v>43768</v>
      </c>
      <c r="D2634" s="22" t="s">
        <v>5739</v>
      </c>
      <c r="E2634" s="44" t="s">
        <v>5740</v>
      </c>
      <c r="F2634" s="23" t="s">
        <v>5741</v>
      </c>
      <c r="G2634" s="24" t="s">
        <v>5742</v>
      </c>
      <c r="H2634" s="23">
        <v>3010</v>
      </c>
      <c r="I2634" s="25">
        <v>0.5</v>
      </c>
      <c r="J2634" s="46">
        <v>16850</v>
      </c>
      <c r="K2634" s="66">
        <f t="shared" si="196"/>
        <v>48140</v>
      </c>
      <c r="L2634" s="67"/>
      <c r="M2634" s="67"/>
      <c r="N2634" s="66">
        <f t="shared" si="197"/>
        <v>0.5</v>
      </c>
    </row>
    <row r="2635" spans="1:17" x14ac:dyDescent="0.3">
      <c r="A2635" s="63" t="s">
        <v>5743</v>
      </c>
      <c r="C2635" s="48">
        <v>43769</v>
      </c>
      <c r="D2635" s="22" t="s">
        <v>5744</v>
      </c>
      <c r="E2635" s="44">
        <v>15.003</v>
      </c>
      <c r="F2635" s="23" t="s">
        <v>5745</v>
      </c>
      <c r="G2635" s="24" t="s">
        <v>5746</v>
      </c>
      <c r="H2635" s="23">
        <v>1210</v>
      </c>
      <c r="I2635" s="25">
        <v>0.5</v>
      </c>
      <c r="J2635" s="46">
        <v>61780</v>
      </c>
      <c r="K2635" s="66">
        <f t="shared" si="196"/>
        <v>176510</v>
      </c>
      <c r="L2635" s="67"/>
      <c r="M2635" s="67"/>
      <c r="N2635" s="66">
        <f t="shared" si="197"/>
        <v>0.5</v>
      </c>
    </row>
    <row r="2636" spans="1:17" s="64" customFormat="1" x14ac:dyDescent="0.3">
      <c r="A2636" s="63" t="s">
        <v>5747</v>
      </c>
      <c r="B2636" s="21"/>
      <c r="C2636" s="68">
        <v>43769</v>
      </c>
      <c r="D2636" s="62" t="s">
        <v>5748</v>
      </c>
      <c r="E2636" s="63">
        <v>144</v>
      </c>
      <c r="F2636" s="64" t="s">
        <v>5749</v>
      </c>
      <c r="G2636" s="65" t="s">
        <v>5750</v>
      </c>
      <c r="H2636" s="64">
        <v>1120</v>
      </c>
      <c r="I2636" s="66">
        <v>0.5</v>
      </c>
      <c r="J2636" s="66">
        <v>299480</v>
      </c>
      <c r="K2636" s="66">
        <f t="shared" si="196"/>
        <v>855660</v>
      </c>
      <c r="L2636" s="67"/>
      <c r="M2636" s="67"/>
      <c r="N2636" s="66">
        <f t="shared" si="197"/>
        <v>0.5</v>
      </c>
      <c r="O2636" s="147"/>
      <c r="P2636" s="68"/>
      <c r="Q2636" s="21"/>
    </row>
    <row r="2637" spans="1:17" x14ac:dyDescent="0.3">
      <c r="A2637" s="63">
        <v>899</v>
      </c>
      <c r="C2637" s="48">
        <v>43769</v>
      </c>
      <c r="D2637" s="22" t="s">
        <v>5752</v>
      </c>
      <c r="E2637" s="44">
        <v>10.081</v>
      </c>
      <c r="F2637" s="23" t="s">
        <v>5751</v>
      </c>
      <c r="G2637" s="24" t="s">
        <v>5749</v>
      </c>
      <c r="H2637" s="23">
        <v>1120</v>
      </c>
      <c r="I2637" s="25">
        <v>0.5</v>
      </c>
      <c r="J2637" s="46">
        <v>18250</v>
      </c>
      <c r="K2637" s="66">
        <f t="shared" si="196"/>
        <v>52140</v>
      </c>
      <c r="L2637" s="67">
        <v>18250</v>
      </c>
      <c r="M2637" s="67">
        <v>73</v>
      </c>
      <c r="N2637" s="66">
        <f t="shared" si="197"/>
        <v>73.5</v>
      </c>
    </row>
    <row r="2638" spans="1:17" x14ac:dyDescent="0.3">
      <c r="A2638" s="63">
        <v>902</v>
      </c>
      <c r="C2638" s="48">
        <v>43768</v>
      </c>
      <c r="D2638" s="22" t="s">
        <v>5753</v>
      </c>
      <c r="E2638" s="44">
        <v>80</v>
      </c>
      <c r="F2638" s="23" t="s">
        <v>5750</v>
      </c>
      <c r="G2638" s="24" t="s">
        <v>5749</v>
      </c>
      <c r="H2638" s="23">
        <v>1120</v>
      </c>
      <c r="I2638" s="25">
        <v>0.5</v>
      </c>
      <c r="J2638" s="46">
        <v>147000</v>
      </c>
      <c r="K2638" s="66">
        <f t="shared" si="196"/>
        <v>420000</v>
      </c>
      <c r="L2638" s="67">
        <v>400000</v>
      </c>
      <c r="M2638" s="67">
        <v>1600</v>
      </c>
      <c r="N2638" s="66">
        <f t="shared" si="197"/>
        <v>1600.5</v>
      </c>
    </row>
    <row r="2639" spans="1:17" s="39" customFormat="1" x14ac:dyDescent="0.3">
      <c r="A2639" s="35" t="s">
        <v>5754</v>
      </c>
      <c r="B2639" s="36"/>
      <c r="C2639" s="37">
        <v>43769</v>
      </c>
      <c r="D2639" s="38" t="s">
        <v>5755</v>
      </c>
      <c r="E2639" s="35">
        <v>4201.9920000000002</v>
      </c>
      <c r="F2639" s="39" t="s">
        <v>5757</v>
      </c>
      <c r="G2639" s="40" t="s">
        <v>5756</v>
      </c>
      <c r="H2639" s="39">
        <v>1060</v>
      </c>
      <c r="I2639" s="41">
        <v>0.5</v>
      </c>
      <c r="J2639" s="41">
        <v>13475250</v>
      </c>
      <c r="K2639" s="41">
        <v>38500710</v>
      </c>
      <c r="L2639" s="42"/>
      <c r="M2639" s="42"/>
      <c r="N2639" s="41">
        <f t="shared" si="197"/>
        <v>0.5</v>
      </c>
      <c r="O2639" s="53"/>
      <c r="P2639" s="37"/>
      <c r="Q2639" s="36"/>
    </row>
    <row r="2640" spans="1:17" x14ac:dyDescent="0.3">
      <c r="K2640" s="66"/>
      <c r="L2640" s="67"/>
      <c r="M2640" s="67"/>
      <c r="N2640" s="66">
        <f>SUM(N2631:N2639)</f>
        <v>2165.5</v>
      </c>
      <c r="O2640" s="51">
        <v>73694</v>
      </c>
      <c r="P2640" s="68">
        <v>43769</v>
      </c>
      <c r="Q2640" s="21" t="s">
        <v>4419</v>
      </c>
    </row>
    <row r="2641" spans="1:17" x14ac:dyDescent="0.3">
      <c r="K2641" s="66"/>
      <c r="L2641" s="67"/>
      <c r="M2641" s="67"/>
      <c r="N2641" s="66"/>
    </row>
    <row r="2642" spans="1:17" s="64" customFormat="1" x14ac:dyDescent="0.3">
      <c r="A2642" s="63">
        <v>883</v>
      </c>
      <c r="B2642" s="21"/>
      <c r="C2642" s="68">
        <v>43766</v>
      </c>
      <c r="D2642" s="62" t="s">
        <v>5780</v>
      </c>
      <c r="E2642" s="63">
        <v>25.731000000000002</v>
      </c>
      <c r="F2642" s="64" t="s">
        <v>5781</v>
      </c>
      <c r="G2642" s="65" t="s">
        <v>5782</v>
      </c>
      <c r="H2642" s="64">
        <v>1080</v>
      </c>
      <c r="I2642" s="66">
        <v>0.5</v>
      </c>
      <c r="J2642" s="66">
        <v>50960</v>
      </c>
      <c r="K2642" s="66">
        <f>ROUND(J2642/0.35,-1)</f>
        <v>145600</v>
      </c>
      <c r="L2642" s="67">
        <v>120000</v>
      </c>
      <c r="M2642" s="67">
        <v>480</v>
      </c>
      <c r="N2642" s="66">
        <f>I2642+M2642</f>
        <v>480.5</v>
      </c>
      <c r="O2642" s="148"/>
      <c r="P2642" s="68"/>
      <c r="Q2642" s="21"/>
    </row>
    <row r="2643" spans="1:17" s="64" customFormat="1" x14ac:dyDescent="0.3">
      <c r="A2643" s="63">
        <v>884</v>
      </c>
      <c r="B2643" s="21"/>
      <c r="C2643" s="68">
        <v>43766</v>
      </c>
      <c r="D2643" s="62" t="s">
        <v>5780</v>
      </c>
      <c r="E2643" s="63">
        <v>13.744999999999999</v>
      </c>
      <c r="F2643" s="64" t="s">
        <v>5781</v>
      </c>
      <c r="G2643" s="65" t="s">
        <v>5783</v>
      </c>
      <c r="H2643" s="64">
        <v>1080</v>
      </c>
      <c r="I2643" s="66">
        <v>0.5</v>
      </c>
      <c r="J2643" s="66">
        <v>62890</v>
      </c>
      <c r="K2643" s="66">
        <f>ROUND(J2643/0.35,-1)</f>
        <v>179690</v>
      </c>
      <c r="L2643" s="67">
        <v>90000</v>
      </c>
      <c r="M2643" s="67">
        <v>360</v>
      </c>
      <c r="N2643" s="66">
        <f>I2643+M2643</f>
        <v>360.5</v>
      </c>
      <c r="O2643" s="148"/>
      <c r="P2643" s="68"/>
      <c r="Q2643" s="21"/>
    </row>
    <row r="2644" spans="1:17" x14ac:dyDescent="0.3">
      <c r="A2644" s="63" t="s">
        <v>5758</v>
      </c>
      <c r="C2644" s="48">
        <v>43769</v>
      </c>
      <c r="D2644" s="22" t="s">
        <v>5759</v>
      </c>
      <c r="E2644" s="44">
        <v>40.69</v>
      </c>
      <c r="F2644" s="23" t="s">
        <v>5760</v>
      </c>
      <c r="G2644" s="24" t="s">
        <v>5761</v>
      </c>
      <c r="H2644" s="23">
        <v>1040</v>
      </c>
      <c r="I2644" s="25">
        <v>1</v>
      </c>
      <c r="J2644" s="46">
        <v>171070</v>
      </c>
      <c r="K2644" s="66">
        <f t="shared" si="196"/>
        <v>488770</v>
      </c>
      <c r="L2644" s="67"/>
      <c r="M2644" s="67"/>
      <c r="N2644" s="66">
        <f t="shared" si="197"/>
        <v>1</v>
      </c>
    </row>
    <row r="2645" spans="1:17" x14ac:dyDescent="0.3">
      <c r="A2645" s="63">
        <v>903</v>
      </c>
      <c r="C2645" s="48">
        <v>43769</v>
      </c>
      <c r="D2645" s="22" t="s">
        <v>5762</v>
      </c>
      <c r="E2645" s="44">
        <v>40</v>
      </c>
      <c r="F2645" s="23" t="s">
        <v>5763</v>
      </c>
      <c r="G2645" s="24" t="s">
        <v>5764</v>
      </c>
      <c r="H2645" s="23">
        <v>1160</v>
      </c>
      <c r="I2645" s="25">
        <v>0.5</v>
      </c>
      <c r="J2645" s="46">
        <v>54360</v>
      </c>
      <c r="K2645" s="66">
        <f t="shared" si="196"/>
        <v>155310</v>
      </c>
      <c r="L2645" s="67">
        <v>40000</v>
      </c>
      <c r="M2645" s="67">
        <v>160</v>
      </c>
      <c r="N2645" s="66">
        <f t="shared" si="197"/>
        <v>160.5</v>
      </c>
    </row>
    <row r="2646" spans="1:17" x14ac:dyDescent="0.3">
      <c r="A2646" s="63" t="s">
        <v>5765</v>
      </c>
      <c r="C2646" s="48">
        <v>43769</v>
      </c>
      <c r="D2646" s="22" t="s">
        <v>5766</v>
      </c>
      <c r="E2646" s="44">
        <v>20.309999999999999</v>
      </c>
      <c r="F2646" s="23" t="s">
        <v>5767</v>
      </c>
      <c r="G2646" s="24" t="s">
        <v>5768</v>
      </c>
      <c r="H2646" s="23">
        <v>1210</v>
      </c>
      <c r="I2646" s="25">
        <v>0.5</v>
      </c>
      <c r="J2646" s="46">
        <v>63600</v>
      </c>
      <c r="K2646" s="66">
        <f t="shared" si="196"/>
        <v>181710</v>
      </c>
      <c r="L2646" s="67"/>
      <c r="M2646" s="67"/>
      <c r="N2646" s="66">
        <f t="shared" si="197"/>
        <v>0.5</v>
      </c>
    </row>
    <row r="2647" spans="1:17" x14ac:dyDescent="0.3">
      <c r="A2647" s="63">
        <v>904</v>
      </c>
      <c r="C2647" s="48">
        <v>43769</v>
      </c>
      <c r="D2647" s="22" t="s">
        <v>5811</v>
      </c>
      <c r="E2647" s="44">
        <v>12.382999999999999</v>
      </c>
      <c r="F2647" s="23" t="s">
        <v>5769</v>
      </c>
      <c r="G2647" s="24" t="s">
        <v>5770</v>
      </c>
      <c r="H2647" s="23">
        <v>1220</v>
      </c>
      <c r="I2647" s="25">
        <v>0.5</v>
      </c>
      <c r="J2647" s="46">
        <v>41080</v>
      </c>
      <c r="K2647" s="66">
        <f t="shared" si="196"/>
        <v>117370</v>
      </c>
      <c r="L2647" s="67">
        <v>230000</v>
      </c>
      <c r="M2647" s="67">
        <v>920</v>
      </c>
      <c r="N2647" s="66">
        <f t="shared" si="197"/>
        <v>920.5</v>
      </c>
    </row>
    <row r="2648" spans="1:17" x14ac:dyDescent="0.3">
      <c r="A2648" s="63" t="s">
        <v>5771</v>
      </c>
      <c r="C2648" s="48">
        <v>43769</v>
      </c>
      <c r="D2648" s="22" t="s">
        <v>5772</v>
      </c>
      <c r="E2648" s="44">
        <v>0.65400000000000003</v>
      </c>
      <c r="F2648" s="23" t="s">
        <v>5774</v>
      </c>
      <c r="G2648" s="24" t="s">
        <v>5775</v>
      </c>
      <c r="H2648" s="23">
        <v>1150</v>
      </c>
      <c r="I2648" s="25">
        <v>1</v>
      </c>
      <c r="J2648" s="46">
        <v>14550</v>
      </c>
      <c r="K2648" s="66">
        <f t="shared" si="196"/>
        <v>41570</v>
      </c>
      <c r="L2648" s="67"/>
      <c r="M2648" s="67"/>
      <c r="N2648" s="66">
        <f t="shared" si="197"/>
        <v>1</v>
      </c>
    </row>
    <row r="2649" spans="1:17" x14ac:dyDescent="0.3">
      <c r="D2649" s="22" t="s">
        <v>5773</v>
      </c>
      <c r="E2649" s="44">
        <v>0.248</v>
      </c>
      <c r="F2649" s="23" t="s">
        <v>2899</v>
      </c>
      <c r="G2649" s="24" t="s">
        <v>2899</v>
      </c>
      <c r="K2649" s="66">
        <f t="shared" si="196"/>
        <v>0</v>
      </c>
      <c r="L2649" s="67"/>
      <c r="M2649" s="67"/>
      <c r="N2649" s="66">
        <f t="shared" si="197"/>
        <v>0</v>
      </c>
    </row>
    <row r="2650" spans="1:17" x14ac:dyDescent="0.3">
      <c r="A2650" s="63" t="s">
        <v>5776</v>
      </c>
      <c r="C2650" s="48">
        <v>43770</v>
      </c>
      <c r="D2650" s="22" t="s">
        <v>2860</v>
      </c>
      <c r="E2650" s="44">
        <v>9</v>
      </c>
      <c r="F2650" s="23" t="s">
        <v>5778</v>
      </c>
      <c r="G2650" s="24" t="s">
        <v>5779</v>
      </c>
      <c r="H2650" s="23">
        <v>1010</v>
      </c>
      <c r="I2650" s="25">
        <v>1</v>
      </c>
      <c r="J2650" s="46">
        <v>36140</v>
      </c>
      <c r="K2650" s="66">
        <f t="shared" si="196"/>
        <v>103260</v>
      </c>
      <c r="L2650" s="67"/>
      <c r="M2650" s="67"/>
      <c r="N2650" s="66">
        <f t="shared" si="197"/>
        <v>1</v>
      </c>
    </row>
    <row r="2651" spans="1:17" x14ac:dyDescent="0.3">
      <c r="D2651" s="22" t="s">
        <v>5777</v>
      </c>
      <c r="E2651" s="44">
        <v>1.764</v>
      </c>
      <c r="F2651" s="23" t="s">
        <v>2899</v>
      </c>
      <c r="G2651" s="24" t="s">
        <v>2899</v>
      </c>
      <c r="K2651" s="66">
        <f t="shared" si="196"/>
        <v>0</v>
      </c>
      <c r="L2651" s="67"/>
      <c r="M2651" s="67"/>
      <c r="N2651" s="66">
        <f t="shared" si="197"/>
        <v>0</v>
      </c>
    </row>
    <row r="2652" spans="1:17" x14ac:dyDescent="0.3">
      <c r="A2652" s="63" t="s">
        <v>5784</v>
      </c>
      <c r="C2652" s="48">
        <v>43770</v>
      </c>
      <c r="D2652" s="22" t="s">
        <v>5785</v>
      </c>
      <c r="E2652" s="44">
        <v>2.5489999999999999</v>
      </c>
      <c r="F2652" s="23" t="s">
        <v>5778</v>
      </c>
      <c r="G2652" s="24" t="s">
        <v>5789</v>
      </c>
      <c r="H2652" s="23">
        <v>1010</v>
      </c>
      <c r="I2652" s="25">
        <v>2</v>
      </c>
      <c r="J2652" s="46">
        <v>66210</v>
      </c>
      <c r="K2652" s="66">
        <f t="shared" si="196"/>
        <v>189170</v>
      </c>
      <c r="L2652" s="67"/>
      <c r="M2652" s="67"/>
      <c r="N2652" s="66">
        <f t="shared" si="197"/>
        <v>2</v>
      </c>
    </row>
    <row r="2653" spans="1:17" x14ac:dyDescent="0.3">
      <c r="D2653" s="22" t="s">
        <v>5786</v>
      </c>
      <c r="E2653" s="44">
        <v>2.3090000000000002</v>
      </c>
      <c r="F2653" s="23" t="s">
        <v>2899</v>
      </c>
      <c r="G2653" s="24" t="s">
        <v>2899</v>
      </c>
      <c r="K2653" s="66">
        <f t="shared" si="196"/>
        <v>0</v>
      </c>
      <c r="L2653" s="67"/>
      <c r="M2653" s="67"/>
      <c r="N2653" s="66">
        <f t="shared" si="197"/>
        <v>0</v>
      </c>
    </row>
    <row r="2654" spans="1:17" x14ac:dyDescent="0.3">
      <c r="D2654" s="22" t="s">
        <v>5787</v>
      </c>
      <c r="E2654" s="44">
        <v>27.012</v>
      </c>
      <c r="F2654" s="23" t="s">
        <v>2899</v>
      </c>
      <c r="G2654" s="24" t="s">
        <v>2899</v>
      </c>
      <c r="K2654" s="66">
        <f t="shared" si="196"/>
        <v>0</v>
      </c>
      <c r="L2654" s="67"/>
      <c r="M2654" s="67"/>
      <c r="N2654" s="66">
        <f t="shared" si="197"/>
        <v>0</v>
      </c>
    </row>
    <row r="2655" spans="1:17" x14ac:dyDescent="0.3">
      <c r="D2655" s="22" t="s">
        <v>5788</v>
      </c>
      <c r="E2655" s="44">
        <v>8.2949999999999999</v>
      </c>
      <c r="F2655" s="23" t="s">
        <v>2899</v>
      </c>
      <c r="G2655" s="24" t="s">
        <v>2899</v>
      </c>
      <c r="K2655" s="66">
        <f t="shared" si="196"/>
        <v>0</v>
      </c>
      <c r="L2655" s="67"/>
      <c r="M2655" s="67"/>
      <c r="N2655" s="66">
        <f t="shared" si="197"/>
        <v>0</v>
      </c>
    </row>
    <row r="2656" spans="1:17" x14ac:dyDescent="0.3">
      <c r="A2656" s="63" t="s">
        <v>5790</v>
      </c>
      <c r="C2656" s="48">
        <v>43770</v>
      </c>
      <c r="D2656" s="22" t="s">
        <v>5791</v>
      </c>
      <c r="E2656" s="44" t="s">
        <v>5793</v>
      </c>
      <c r="F2656" s="23" t="s">
        <v>5795</v>
      </c>
      <c r="G2656" s="24" t="s">
        <v>5796</v>
      </c>
      <c r="H2656" s="23">
        <v>3010</v>
      </c>
      <c r="I2656" s="25">
        <v>1</v>
      </c>
      <c r="J2656" s="46">
        <v>8240</v>
      </c>
      <c r="K2656" s="66">
        <f t="shared" si="196"/>
        <v>23540</v>
      </c>
      <c r="L2656" s="67"/>
      <c r="M2656" s="67"/>
      <c r="N2656" s="66">
        <f t="shared" si="197"/>
        <v>1</v>
      </c>
    </row>
    <row r="2657" spans="1:17" x14ac:dyDescent="0.3">
      <c r="D2657" s="22" t="s">
        <v>5792</v>
      </c>
      <c r="E2657" s="44" t="s">
        <v>5794</v>
      </c>
      <c r="F2657" s="23" t="s">
        <v>2899</v>
      </c>
      <c r="G2657" s="24" t="s">
        <v>2899</v>
      </c>
      <c r="K2657" s="66">
        <f t="shared" si="196"/>
        <v>0</v>
      </c>
      <c r="L2657" s="67"/>
      <c r="M2657" s="67"/>
      <c r="N2657" s="66">
        <f t="shared" si="197"/>
        <v>0</v>
      </c>
    </row>
    <row r="2658" spans="1:17" s="39" customFormat="1" x14ac:dyDescent="0.3">
      <c r="A2658" s="35" t="s">
        <v>5797</v>
      </c>
      <c r="B2658" s="36"/>
      <c r="C2658" s="37">
        <v>43770</v>
      </c>
      <c r="D2658" s="38" t="s">
        <v>5798</v>
      </c>
      <c r="E2658" s="35">
        <v>3.9889999999999999</v>
      </c>
      <c r="F2658" s="39" t="s">
        <v>5778</v>
      </c>
      <c r="G2658" s="40" t="s">
        <v>5789</v>
      </c>
      <c r="H2658" s="39">
        <v>1010</v>
      </c>
      <c r="I2658" s="41">
        <v>0.5</v>
      </c>
      <c r="J2658" s="41">
        <v>22380</v>
      </c>
      <c r="K2658" s="41">
        <f t="shared" si="196"/>
        <v>63940</v>
      </c>
      <c r="L2658" s="42"/>
      <c r="M2658" s="42"/>
      <c r="N2658" s="41">
        <f t="shared" si="197"/>
        <v>0.5</v>
      </c>
      <c r="O2658" s="53"/>
      <c r="P2658" s="37"/>
      <c r="Q2658" s="36"/>
    </row>
    <row r="2659" spans="1:17" x14ac:dyDescent="0.3">
      <c r="K2659" s="66"/>
      <c r="L2659" s="67"/>
      <c r="M2659" s="67"/>
      <c r="N2659" s="66">
        <f>SUM(N2642:N2658)</f>
        <v>1929</v>
      </c>
      <c r="O2659" s="51">
        <v>73707</v>
      </c>
      <c r="P2659" s="68">
        <v>43770</v>
      </c>
      <c r="Q2659" s="21" t="s">
        <v>4419</v>
      </c>
    </row>
    <row r="2660" spans="1:17" x14ac:dyDescent="0.3">
      <c r="K2660" s="66"/>
      <c r="L2660" s="67"/>
      <c r="M2660" s="67"/>
      <c r="N2660" s="66"/>
    </row>
    <row r="2661" spans="1:17" x14ac:dyDescent="0.3">
      <c r="A2661" s="63">
        <v>905</v>
      </c>
      <c r="C2661" s="48">
        <v>43770</v>
      </c>
      <c r="D2661" s="22" t="s">
        <v>2385</v>
      </c>
      <c r="E2661" s="44" t="s">
        <v>5800</v>
      </c>
      <c r="F2661" s="23" t="s">
        <v>5801</v>
      </c>
      <c r="G2661" s="24" t="s">
        <v>5802</v>
      </c>
      <c r="H2661" s="23">
        <v>3010</v>
      </c>
      <c r="I2661" s="25">
        <v>0.5</v>
      </c>
      <c r="J2661" s="46">
        <v>24170</v>
      </c>
      <c r="K2661" s="66">
        <f t="shared" si="196"/>
        <v>69060</v>
      </c>
      <c r="L2661" s="67">
        <v>80000</v>
      </c>
      <c r="M2661" s="67">
        <v>320</v>
      </c>
      <c r="N2661" s="66">
        <f t="shared" si="197"/>
        <v>320.5</v>
      </c>
    </row>
    <row r="2662" spans="1:17" x14ac:dyDescent="0.3">
      <c r="A2662" s="63">
        <v>906</v>
      </c>
      <c r="C2662" s="48">
        <v>43770</v>
      </c>
      <c r="D2662" s="22" t="s">
        <v>5803</v>
      </c>
      <c r="E2662" s="44" t="s">
        <v>5804</v>
      </c>
      <c r="F2662" s="23" t="s">
        <v>5805</v>
      </c>
      <c r="G2662" s="24" t="s">
        <v>5806</v>
      </c>
      <c r="H2662" s="23">
        <v>2010</v>
      </c>
      <c r="I2662" s="25">
        <v>0.5</v>
      </c>
      <c r="J2662" s="46">
        <v>13990</v>
      </c>
      <c r="K2662" s="66">
        <f t="shared" si="196"/>
        <v>39970</v>
      </c>
      <c r="L2662" s="67">
        <v>89000</v>
      </c>
      <c r="M2662" s="67">
        <v>356</v>
      </c>
      <c r="N2662" s="66">
        <f t="shared" si="197"/>
        <v>356.5</v>
      </c>
    </row>
    <row r="2663" spans="1:17" x14ac:dyDescent="0.3">
      <c r="A2663" s="63" t="s">
        <v>5807</v>
      </c>
      <c r="C2663" s="48">
        <v>43773</v>
      </c>
      <c r="D2663" s="22" t="s">
        <v>5808</v>
      </c>
      <c r="E2663" s="44">
        <v>0.71199999999999997</v>
      </c>
      <c r="F2663" s="23" t="s">
        <v>5809</v>
      </c>
      <c r="G2663" s="24" t="s">
        <v>5810</v>
      </c>
      <c r="H2663" s="23">
        <v>3010</v>
      </c>
      <c r="I2663" s="25">
        <v>0.5</v>
      </c>
      <c r="J2663" s="46">
        <v>55490</v>
      </c>
      <c r="K2663" s="66">
        <f t="shared" si="196"/>
        <v>158540</v>
      </c>
      <c r="L2663" s="67"/>
      <c r="M2663" s="67"/>
      <c r="N2663" s="66">
        <f t="shared" si="197"/>
        <v>0.5</v>
      </c>
    </row>
    <row r="2664" spans="1:17" x14ac:dyDescent="0.3">
      <c r="A2664" s="63" t="s">
        <v>5812</v>
      </c>
      <c r="C2664" s="48">
        <v>43773</v>
      </c>
      <c r="D2664" s="22" t="s">
        <v>5813</v>
      </c>
      <c r="E2664" s="44">
        <v>1.6651</v>
      </c>
      <c r="F2664" s="23" t="s">
        <v>5814</v>
      </c>
      <c r="G2664" s="24" t="s">
        <v>5815</v>
      </c>
      <c r="H2664" s="23">
        <v>1170</v>
      </c>
      <c r="I2664" s="25">
        <v>0.5</v>
      </c>
      <c r="J2664" s="46">
        <v>24270</v>
      </c>
      <c r="K2664" s="66">
        <f t="shared" si="196"/>
        <v>69340</v>
      </c>
      <c r="L2664" s="67"/>
      <c r="M2664" s="67"/>
      <c r="N2664" s="66">
        <f t="shared" si="197"/>
        <v>0.5</v>
      </c>
    </row>
    <row r="2665" spans="1:17" x14ac:dyDescent="0.3">
      <c r="A2665" s="63">
        <v>908</v>
      </c>
      <c r="C2665" s="48">
        <v>43773</v>
      </c>
      <c r="D2665" s="22" t="s">
        <v>5816</v>
      </c>
      <c r="E2665" s="44">
        <v>24.316800000000001</v>
      </c>
      <c r="F2665" s="23" t="s">
        <v>5819</v>
      </c>
      <c r="G2665" s="24" t="s">
        <v>5820</v>
      </c>
      <c r="H2665" s="23">
        <v>1090</v>
      </c>
      <c r="I2665" s="25">
        <v>1.5</v>
      </c>
      <c r="J2665" s="46">
        <v>210430</v>
      </c>
      <c r="K2665" s="66">
        <f t="shared" si="196"/>
        <v>601230</v>
      </c>
      <c r="L2665" s="67">
        <v>800000</v>
      </c>
      <c r="M2665" s="67">
        <v>3200</v>
      </c>
      <c r="N2665" s="66">
        <f t="shared" si="197"/>
        <v>3201.5</v>
      </c>
    </row>
    <row r="2666" spans="1:17" x14ac:dyDescent="0.3">
      <c r="D2666" s="22" t="s">
        <v>5817</v>
      </c>
      <c r="E2666" s="44">
        <v>86.733400000000003</v>
      </c>
      <c r="F2666" s="23" t="s">
        <v>77</v>
      </c>
      <c r="K2666" s="66">
        <f t="shared" si="196"/>
        <v>0</v>
      </c>
      <c r="L2666" s="67"/>
      <c r="M2666" s="67"/>
      <c r="N2666" s="66">
        <f t="shared" si="197"/>
        <v>0</v>
      </c>
    </row>
    <row r="2667" spans="1:17" s="39" customFormat="1" x14ac:dyDescent="0.3">
      <c r="A2667" s="35"/>
      <c r="B2667" s="36"/>
      <c r="C2667" s="37"/>
      <c r="D2667" s="38" t="s">
        <v>5818</v>
      </c>
      <c r="E2667" s="35">
        <v>8.7977000000000007</v>
      </c>
      <c r="F2667" s="39" t="s">
        <v>77</v>
      </c>
      <c r="G2667" s="40"/>
      <c r="I2667" s="41"/>
      <c r="J2667" s="41"/>
      <c r="K2667" s="41">
        <f t="shared" si="196"/>
        <v>0</v>
      </c>
      <c r="L2667" s="42"/>
      <c r="M2667" s="42"/>
      <c r="N2667" s="41">
        <f t="shared" si="197"/>
        <v>0</v>
      </c>
      <c r="O2667" s="53"/>
      <c r="P2667" s="37"/>
      <c r="Q2667" s="36"/>
    </row>
    <row r="2668" spans="1:17" x14ac:dyDescent="0.3">
      <c r="K2668" s="66"/>
      <c r="L2668" s="67"/>
      <c r="M2668" s="67"/>
      <c r="N2668" s="66">
        <f>SUM(N2661:N2667)</f>
        <v>3879.5</v>
      </c>
      <c r="O2668" s="51">
        <v>73728</v>
      </c>
      <c r="P2668" s="68">
        <v>43773</v>
      </c>
      <c r="Q2668" s="21" t="s">
        <v>4419</v>
      </c>
    </row>
    <row r="2669" spans="1:17" x14ac:dyDescent="0.3">
      <c r="K2669" s="66"/>
      <c r="L2669" s="67"/>
      <c r="M2669" s="67"/>
      <c r="N2669" s="66"/>
    </row>
    <row r="2670" spans="1:17" x14ac:dyDescent="0.3">
      <c r="A2670" s="63" t="s">
        <v>5821</v>
      </c>
      <c r="C2670" s="48">
        <v>43773</v>
      </c>
      <c r="D2670" s="22" t="s">
        <v>5822</v>
      </c>
      <c r="E2670" s="44">
        <v>3.5750000000000002</v>
      </c>
      <c r="F2670" s="23" t="s">
        <v>5823</v>
      </c>
      <c r="G2670" s="24" t="s">
        <v>5824</v>
      </c>
      <c r="H2670" s="23">
        <v>1050</v>
      </c>
      <c r="I2670" s="25">
        <v>0.5</v>
      </c>
      <c r="J2670" s="46">
        <v>6600</v>
      </c>
      <c r="K2670" s="66">
        <f t="shared" si="196"/>
        <v>18860</v>
      </c>
      <c r="L2670" s="67"/>
      <c r="M2670" s="67"/>
      <c r="N2670" s="66">
        <f t="shared" si="197"/>
        <v>0.5</v>
      </c>
    </row>
    <row r="2671" spans="1:17" x14ac:dyDescent="0.3">
      <c r="A2671" s="63" t="s">
        <v>5825</v>
      </c>
      <c r="C2671" s="48">
        <v>43773</v>
      </c>
      <c r="D2671" s="22" t="s">
        <v>5826</v>
      </c>
      <c r="E2671" s="44">
        <v>3.7195999999999998</v>
      </c>
      <c r="F2671" s="23" t="s">
        <v>5830</v>
      </c>
      <c r="G2671" s="24" t="s">
        <v>5831</v>
      </c>
      <c r="H2671" s="23" t="s">
        <v>5832</v>
      </c>
      <c r="I2671" s="25">
        <v>1.5</v>
      </c>
      <c r="J2671" s="46">
        <v>125260</v>
      </c>
      <c r="K2671" s="66">
        <f t="shared" si="196"/>
        <v>357890</v>
      </c>
      <c r="L2671" s="67"/>
      <c r="M2671" s="67"/>
      <c r="N2671" s="66">
        <f t="shared" si="197"/>
        <v>1.5</v>
      </c>
    </row>
    <row r="2672" spans="1:17" x14ac:dyDescent="0.3">
      <c r="D2672" s="22" t="s">
        <v>5827</v>
      </c>
      <c r="E2672" s="44">
        <v>48.741</v>
      </c>
      <c r="F2672" s="23" t="s">
        <v>2899</v>
      </c>
      <c r="G2672" s="24" t="s">
        <v>2899</v>
      </c>
      <c r="K2672" s="66">
        <f t="shared" si="196"/>
        <v>0</v>
      </c>
      <c r="L2672" s="67"/>
      <c r="M2672" s="67"/>
      <c r="N2672" s="66">
        <f t="shared" si="197"/>
        <v>0</v>
      </c>
    </row>
    <row r="2673" spans="1:17" x14ac:dyDescent="0.3">
      <c r="D2673" s="22" t="s">
        <v>5828</v>
      </c>
      <c r="E2673" s="44" t="s">
        <v>5829</v>
      </c>
      <c r="F2673" s="23" t="s">
        <v>2899</v>
      </c>
      <c r="G2673" s="24" t="s">
        <v>2899</v>
      </c>
      <c r="K2673" s="66">
        <f t="shared" si="196"/>
        <v>0</v>
      </c>
      <c r="L2673" s="67"/>
      <c r="M2673" s="67"/>
      <c r="N2673" s="66">
        <f t="shared" si="197"/>
        <v>0</v>
      </c>
    </row>
    <row r="2674" spans="1:17" x14ac:dyDescent="0.3">
      <c r="A2674" s="63" t="s">
        <v>5833</v>
      </c>
      <c r="C2674" s="48">
        <v>43767</v>
      </c>
      <c r="D2674" s="22" t="s">
        <v>5310</v>
      </c>
      <c r="E2674" s="44">
        <v>9.14</v>
      </c>
      <c r="F2674" s="23" t="s">
        <v>5834</v>
      </c>
      <c r="G2674" s="24" t="s">
        <v>5835</v>
      </c>
      <c r="H2674" s="23">
        <v>3010</v>
      </c>
      <c r="I2674" s="25">
        <v>1</v>
      </c>
      <c r="J2674" s="46">
        <v>117660</v>
      </c>
      <c r="K2674" s="66">
        <f t="shared" si="196"/>
        <v>336170</v>
      </c>
      <c r="L2674" s="67"/>
      <c r="M2674" s="67"/>
      <c r="N2674" s="66">
        <f t="shared" si="197"/>
        <v>1</v>
      </c>
    </row>
    <row r="2675" spans="1:17" x14ac:dyDescent="0.3">
      <c r="D2675" s="22" t="s">
        <v>5311</v>
      </c>
      <c r="E2675" s="44">
        <v>3.0000000000000001E-3</v>
      </c>
      <c r="F2675" s="23" t="s">
        <v>2899</v>
      </c>
      <c r="G2675" s="24" t="s">
        <v>2899</v>
      </c>
      <c r="K2675" s="66">
        <f t="shared" si="196"/>
        <v>0</v>
      </c>
      <c r="L2675" s="67"/>
      <c r="M2675" s="67"/>
      <c r="N2675" s="66">
        <f t="shared" si="197"/>
        <v>0</v>
      </c>
    </row>
    <row r="2676" spans="1:17" x14ac:dyDescent="0.3">
      <c r="A2676" s="63" t="s">
        <v>5836</v>
      </c>
      <c r="C2676" s="48">
        <v>43767</v>
      </c>
      <c r="D2676" s="22" t="s">
        <v>5310</v>
      </c>
      <c r="E2676" s="44">
        <v>9.14</v>
      </c>
      <c r="F2676" s="23" t="s">
        <v>5835</v>
      </c>
      <c r="G2676" s="24" t="s">
        <v>5837</v>
      </c>
      <c r="H2676" s="23">
        <v>3010</v>
      </c>
      <c r="I2676" s="25">
        <v>1</v>
      </c>
      <c r="J2676" s="46">
        <v>117660</v>
      </c>
      <c r="K2676" s="66">
        <f t="shared" si="196"/>
        <v>336170</v>
      </c>
      <c r="L2676" s="67"/>
      <c r="M2676" s="67"/>
      <c r="N2676" s="66">
        <f t="shared" si="197"/>
        <v>1</v>
      </c>
    </row>
    <row r="2677" spans="1:17" x14ac:dyDescent="0.3">
      <c r="D2677" s="22" t="s">
        <v>5311</v>
      </c>
      <c r="E2677" s="44">
        <v>3.0000000000000001E-3</v>
      </c>
      <c r="F2677" s="23" t="s">
        <v>2899</v>
      </c>
      <c r="G2677" s="24" t="s">
        <v>2899</v>
      </c>
      <c r="K2677" s="66">
        <f t="shared" si="196"/>
        <v>0</v>
      </c>
      <c r="L2677" s="67"/>
      <c r="M2677" s="67"/>
      <c r="N2677" s="66">
        <f t="shared" si="197"/>
        <v>0</v>
      </c>
    </row>
    <row r="2678" spans="1:17" x14ac:dyDescent="0.3">
      <c r="A2678" s="63" t="s">
        <v>5838</v>
      </c>
      <c r="C2678" s="48">
        <v>43774</v>
      </c>
      <c r="D2678" s="22" t="s">
        <v>5839</v>
      </c>
      <c r="E2678" s="44">
        <v>0.34310000000000002</v>
      </c>
      <c r="F2678" s="23" t="s">
        <v>5840</v>
      </c>
      <c r="G2678" s="24" t="s">
        <v>5841</v>
      </c>
      <c r="H2678" s="23">
        <v>3010</v>
      </c>
      <c r="I2678" s="25">
        <v>0.5</v>
      </c>
      <c r="J2678" s="46">
        <v>32960</v>
      </c>
      <c r="K2678" s="66">
        <f t="shared" si="196"/>
        <v>94170</v>
      </c>
      <c r="L2678" s="67"/>
      <c r="M2678" s="67"/>
      <c r="N2678" s="66">
        <f t="shared" si="197"/>
        <v>0.5</v>
      </c>
    </row>
    <row r="2679" spans="1:17" x14ac:dyDescent="0.3">
      <c r="A2679" s="63">
        <v>909</v>
      </c>
      <c r="C2679" s="48">
        <v>43774</v>
      </c>
      <c r="D2679" s="22" t="s">
        <v>5842</v>
      </c>
      <c r="E2679" s="44">
        <v>5.024</v>
      </c>
      <c r="F2679" s="23" t="s">
        <v>5843</v>
      </c>
      <c r="G2679" s="24" t="s">
        <v>5844</v>
      </c>
      <c r="H2679" s="23">
        <v>1010</v>
      </c>
      <c r="I2679" s="25">
        <v>0.5</v>
      </c>
      <c r="J2679" s="46">
        <v>10270</v>
      </c>
      <c r="K2679" s="66">
        <f t="shared" si="196"/>
        <v>29340</v>
      </c>
      <c r="L2679" s="67">
        <v>48000</v>
      </c>
      <c r="M2679" s="67">
        <v>192</v>
      </c>
      <c r="N2679" s="66">
        <f t="shared" si="197"/>
        <v>192.5</v>
      </c>
    </row>
    <row r="2680" spans="1:17" x14ac:dyDescent="0.3">
      <c r="A2680" s="63">
        <v>910</v>
      </c>
      <c r="C2680" s="48">
        <v>43774</v>
      </c>
      <c r="D2680" s="22" t="s">
        <v>3922</v>
      </c>
      <c r="E2680" s="44" t="s">
        <v>5845</v>
      </c>
      <c r="F2680" s="23" t="s">
        <v>5847</v>
      </c>
      <c r="G2680" s="24" t="s">
        <v>5848</v>
      </c>
      <c r="H2680" s="23">
        <v>2050</v>
      </c>
      <c r="I2680" s="25">
        <v>1</v>
      </c>
      <c r="J2680" s="46">
        <v>32950</v>
      </c>
      <c r="K2680" s="66">
        <f t="shared" si="196"/>
        <v>94140</v>
      </c>
      <c r="L2680" s="67">
        <v>109000</v>
      </c>
      <c r="M2680" s="67">
        <v>436</v>
      </c>
      <c r="N2680" s="66">
        <f t="shared" si="197"/>
        <v>437</v>
      </c>
    </row>
    <row r="2681" spans="1:17" x14ac:dyDescent="0.3">
      <c r="D2681" s="22" t="s">
        <v>3923</v>
      </c>
      <c r="E2681" s="44" t="s">
        <v>5846</v>
      </c>
      <c r="F2681" s="23" t="s">
        <v>2899</v>
      </c>
      <c r="G2681" s="24" t="s">
        <v>2899</v>
      </c>
      <c r="K2681" s="66">
        <f t="shared" si="196"/>
        <v>0</v>
      </c>
      <c r="L2681" s="67"/>
      <c r="M2681" s="67"/>
      <c r="N2681" s="66">
        <f t="shared" si="197"/>
        <v>0</v>
      </c>
    </row>
    <row r="2682" spans="1:17" x14ac:dyDescent="0.3">
      <c r="A2682" s="63">
        <v>907</v>
      </c>
      <c r="C2682" s="48">
        <v>43773</v>
      </c>
      <c r="D2682" s="22" t="s">
        <v>5849</v>
      </c>
      <c r="E2682" s="44">
        <v>0.50600000000000001</v>
      </c>
      <c r="F2682" s="23" t="s">
        <v>5851</v>
      </c>
      <c r="G2682" s="24" t="s">
        <v>5852</v>
      </c>
      <c r="H2682" s="23">
        <v>1050</v>
      </c>
      <c r="I2682" s="25">
        <v>1</v>
      </c>
      <c r="J2682" s="46">
        <v>47370</v>
      </c>
      <c r="K2682" s="66">
        <f t="shared" si="196"/>
        <v>135340</v>
      </c>
      <c r="L2682" s="67">
        <v>190000</v>
      </c>
      <c r="M2682" s="67">
        <v>760</v>
      </c>
      <c r="N2682" s="66">
        <f t="shared" si="197"/>
        <v>761</v>
      </c>
    </row>
    <row r="2683" spans="1:17" x14ac:dyDescent="0.3">
      <c r="D2683" s="22" t="s">
        <v>5850</v>
      </c>
      <c r="E2683" s="44">
        <v>2.0049999999999999</v>
      </c>
      <c r="F2683" s="23" t="s">
        <v>2899</v>
      </c>
      <c r="G2683" s="24" t="s">
        <v>2899</v>
      </c>
      <c r="K2683" s="66">
        <f t="shared" si="196"/>
        <v>0</v>
      </c>
      <c r="L2683" s="67"/>
      <c r="M2683" s="67"/>
      <c r="N2683" s="66">
        <f t="shared" si="197"/>
        <v>0</v>
      </c>
    </row>
    <row r="2684" spans="1:17" s="39" customFormat="1" x14ac:dyDescent="0.3">
      <c r="A2684" s="35" t="s">
        <v>5853</v>
      </c>
      <c r="B2684" s="36"/>
      <c r="C2684" s="37">
        <v>43774</v>
      </c>
      <c r="D2684" s="38" t="s">
        <v>5854</v>
      </c>
      <c r="E2684" s="35">
        <v>14.51</v>
      </c>
      <c r="F2684" s="39" t="s">
        <v>5855</v>
      </c>
      <c r="G2684" s="40" t="s">
        <v>5856</v>
      </c>
      <c r="H2684" s="39">
        <v>1160</v>
      </c>
      <c r="I2684" s="41">
        <v>0.5</v>
      </c>
      <c r="J2684" s="41">
        <v>46190</v>
      </c>
      <c r="K2684" s="41">
        <f t="shared" si="196"/>
        <v>131970</v>
      </c>
      <c r="L2684" s="42"/>
      <c r="M2684" s="42"/>
      <c r="N2684" s="41">
        <f t="shared" si="197"/>
        <v>0.5</v>
      </c>
      <c r="O2684" s="53"/>
      <c r="P2684" s="37"/>
      <c r="Q2684" s="36"/>
    </row>
    <row r="2685" spans="1:17" x14ac:dyDescent="0.3">
      <c r="K2685" s="66"/>
      <c r="L2685" s="67"/>
      <c r="M2685" s="67"/>
      <c r="N2685" s="66">
        <f>SUM(N2670:N2684)</f>
        <v>1395.5</v>
      </c>
      <c r="O2685" s="51">
        <v>73741</v>
      </c>
      <c r="P2685" s="68">
        <v>43774</v>
      </c>
      <c r="Q2685" s="21" t="s">
        <v>4419</v>
      </c>
    </row>
    <row r="2686" spans="1:17" x14ac:dyDescent="0.3">
      <c r="K2686" s="66"/>
      <c r="L2686" s="67"/>
      <c r="M2686" s="67"/>
      <c r="N2686" s="66"/>
    </row>
    <row r="2687" spans="1:17" x14ac:dyDescent="0.3">
      <c r="A2687" s="63" t="s">
        <v>5857</v>
      </c>
      <c r="C2687" s="48">
        <v>43774</v>
      </c>
      <c r="D2687" s="22" t="s">
        <v>5858</v>
      </c>
      <c r="E2687" s="44">
        <v>0.35099999999999998</v>
      </c>
      <c r="F2687" s="23" t="s">
        <v>5859</v>
      </c>
      <c r="G2687" s="24" t="s">
        <v>5860</v>
      </c>
      <c r="H2687" s="23">
        <v>1190</v>
      </c>
      <c r="I2687" s="25">
        <v>0.5</v>
      </c>
      <c r="J2687" s="46">
        <v>28190</v>
      </c>
      <c r="K2687" s="66">
        <f t="shared" si="196"/>
        <v>80540</v>
      </c>
      <c r="L2687" s="67"/>
      <c r="M2687" s="67"/>
      <c r="N2687" s="66">
        <f t="shared" si="197"/>
        <v>0.5</v>
      </c>
    </row>
    <row r="2688" spans="1:17" x14ac:dyDescent="0.3">
      <c r="A2688" s="63">
        <v>911</v>
      </c>
      <c r="C2688" s="48">
        <v>43775</v>
      </c>
      <c r="D2688" s="22" t="s">
        <v>5861</v>
      </c>
      <c r="E2688" s="44" t="s">
        <v>5862</v>
      </c>
      <c r="F2688" s="23" t="s">
        <v>5863</v>
      </c>
      <c r="G2688" s="24" t="s">
        <v>5864</v>
      </c>
      <c r="H2688" s="23">
        <v>3010</v>
      </c>
      <c r="I2688" s="25">
        <v>0.5</v>
      </c>
      <c r="J2688" s="46">
        <v>14830</v>
      </c>
      <c r="K2688" s="66">
        <f t="shared" si="196"/>
        <v>42370</v>
      </c>
      <c r="L2688" s="67">
        <v>63500</v>
      </c>
      <c r="M2688" s="67">
        <v>254</v>
      </c>
      <c r="N2688" s="66">
        <f t="shared" si="197"/>
        <v>254.5</v>
      </c>
    </row>
    <row r="2689" spans="1:17" x14ac:dyDescent="0.3">
      <c r="A2689" s="63" t="s">
        <v>5865</v>
      </c>
      <c r="C2689" s="48">
        <v>43775</v>
      </c>
      <c r="D2689" s="22" t="s">
        <v>5866</v>
      </c>
      <c r="E2689" s="44" t="s">
        <v>5867</v>
      </c>
      <c r="F2689" s="23" t="s">
        <v>5868</v>
      </c>
      <c r="G2689" s="24" t="s">
        <v>5869</v>
      </c>
      <c r="H2689" s="23">
        <v>3010</v>
      </c>
      <c r="I2689" s="25">
        <v>0.5</v>
      </c>
      <c r="J2689" s="46">
        <v>43070</v>
      </c>
      <c r="K2689" s="66">
        <f t="shared" si="196"/>
        <v>123060</v>
      </c>
      <c r="L2689" s="67"/>
      <c r="M2689" s="67"/>
      <c r="N2689" s="66">
        <f t="shared" si="197"/>
        <v>0.5</v>
      </c>
    </row>
    <row r="2690" spans="1:17" x14ac:dyDescent="0.3">
      <c r="A2690" s="63" t="s">
        <v>5870</v>
      </c>
      <c r="C2690" s="48">
        <v>43775</v>
      </c>
      <c r="D2690" s="22" t="s">
        <v>5871</v>
      </c>
      <c r="E2690" s="44" t="s">
        <v>5872</v>
      </c>
      <c r="F2690" s="23" t="s">
        <v>5873</v>
      </c>
      <c r="G2690" s="24" t="s">
        <v>5873</v>
      </c>
      <c r="H2690" s="23">
        <v>2050</v>
      </c>
      <c r="I2690" s="25">
        <v>0.5</v>
      </c>
      <c r="J2690" s="46">
        <v>35990</v>
      </c>
      <c r="K2690" s="66">
        <f t="shared" si="196"/>
        <v>102830</v>
      </c>
      <c r="L2690" s="67"/>
      <c r="M2690" s="67"/>
      <c r="N2690" s="66">
        <f t="shared" si="197"/>
        <v>0.5</v>
      </c>
    </row>
    <row r="2691" spans="1:17" x14ac:dyDescent="0.3">
      <c r="A2691" s="63">
        <v>912</v>
      </c>
      <c r="C2691" s="48">
        <v>43775</v>
      </c>
      <c r="D2691" s="22" t="s">
        <v>5874</v>
      </c>
      <c r="E2691" s="44" t="s">
        <v>5876</v>
      </c>
      <c r="F2691" s="23" t="s">
        <v>5878</v>
      </c>
      <c r="G2691" s="24" t="s">
        <v>5879</v>
      </c>
      <c r="H2691" s="23">
        <v>3010</v>
      </c>
      <c r="I2691" s="25">
        <v>1</v>
      </c>
      <c r="J2691" s="46">
        <v>62130</v>
      </c>
      <c r="K2691" s="66">
        <f t="shared" si="196"/>
        <v>177510</v>
      </c>
      <c r="L2691" s="67">
        <v>215000</v>
      </c>
      <c r="M2691" s="67">
        <v>860</v>
      </c>
      <c r="N2691" s="66">
        <f t="shared" si="197"/>
        <v>861</v>
      </c>
    </row>
    <row r="2692" spans="1:17" s="39" customFormat="1" x14ac:dyDescent="0.3">
      <c r="A2692" s="35"/>
      <c r="B2692" s="36"/>
      <c r="C2692" s="37"/>
      <c r="D2692" s="38" t="s">
        <v>5875</v>
      </c>
      <c r="E2692" s="35" t="s">
        <v>5877</v>
      </c>
      <c r="F2692" s="39" t="s">
        <v>77</v>
      </c>
      <c r="G2692" s="40" t="s">
        <v>77</v>
      </c>
      <c r="I2692" s="41"/>
      <c r="J2692" s="41"/>
      <c r="K2692" s="41">
        <f t="shared" si="196"/>
        <v>0</v>
      </c>
      <c r="L2692" s="42"/>
      <c r="M2692" s="42"/>
      <c r="N2692" s="41">
        <f t="shared" si="197"/>
        <v>0</v>
      </c>
      <c r="O2692" s="53"/>
      <c r="P2692" s="37"/>
      <c r="Q2692" s="36"/>
    </row>
    <row r="2693" spans="1:17" x14ac:dyDescent="0.3">
      <c r="K2693" s="66"/>
      <c r="L2693" s="67"/>
      <c r="M2693" s="67"/>
      <c r="N2693" s="66">
        <f>SUM(N2687:N2692)</f>
        <v>1117</v>
      </c>
      <c r="O2693" s="51">
        <v>73743</v>
      </c>
      <c r="P2693" s="68">
        <v>43775</v>
      </c>
      <c r="Q2693" s="21" t="s">
        <v>4419</v>
      </c>
    </row>
    <row r="2694" spans="1:17" x14ac:dyDescent="0.3">
      <c r="K2694" s="66"/>
      <c r="L2694" s="67"/>
      <c r="M2694" s="67"/>
      <c r="N2694" s="66"/>
    </row>
    <row r="2695" spans="1:17" x14ac:dyDescent="0.3">
      <c r="A2695" s="63">
        <v>913</v>
      </c>
      <c r="C2695" s="48">
        <v>43775</v>
      </c>
      <c r="D2695" s="22" t="s">
        <v>1390</v>
      </c>
      <c r="E2695" s="44">
        <v>40.506</v>
      </c>
      <c r="F2695" s="23" t="s">
        <v>2177</v>
      </c>
      <c r="G2695" s="24" t="s">
        <v>5880</v>
      </c>
      <c r="H2695" s="23">
        <v>1180</v>
      </c>
      <c r="I2695" s="25">
        <v>0.5</v>
      </c>
      <c r="J2695" s="46">
        <v>87530</v>
      </c>
      <c r="K2695" s="66">
        <f t="shared" ref="K2695:K2752" si="198">ROUND(J2695/0.35,-1)</f>
        <v>250090</v>
      </c>
      <c r="L2695" s="67">
        <v>243030</v>
      </c>
      <c r="M2695" s="67">
        <v>972</v>
      </c>
      <c r="N2695" s="66">
        <f t="shared" ref="N2695:N2752" si="199">I2695+M2695</f>
        <v>972.5</v>
      </c>
      <c r="O2695" s="51" t="s">
        <v>5881</v>
      </c>
    </row>
    <row r="2696" spans="1:17" x14ac:dyDescent="0.3">
      <c r="A2696" s="63" t="s">
        <v>5882</v>
      </c>
      <c r="C2696" s="48">
        <v>43775</v>
      </c>
      <c r="D2696" s="22" t="s">
        <v>5883</v>
      </c>
      <c r="E2696" s="44">
        <v>0.50960000000000005</v>
      </c>
      <c r="F2696" s="23" t="s">
        <v>5884</v>
      </c>
      <c r="G2696" s="24" t="s">
        <v>5885</v>
      </c>
      <c r="H2696" s="23">
        <v>6010</v>
      </c>
      <c r="I2696" s="25">
        <v>0.5</v>
      </c>
      <c r="J2696" s="46">
        <v>47600</v>
      </c>
      <c r="K2696" s="66">
        <f t="shared" si="198"/>
        <v>136000</v>
      </c>
      <c r="L2696" s="67"/>
      <c r="M2696" s="67"/>
      <c r="N2696" s="66">
        <f t="shared" si="199"/>
        <v>0.5</v>
      </c>
    </row>
    <row r="2697" spans="1:17" x14ac:dyDescent="0.3">
      <c r="A2697" s="63">
        <v>914</v>
      </c>
      <c r="C2697" s="48">
        <v>43775</v>
      </c>
      <c r="D2697" s="22" t="s">
        <v>5886</v>
      </c>
      <c r="E2697" s="44">
        <v>25.001000000000001</v>
      </c>
      <c r="F2697" s="23" t="s">
        <v>5887</v>
      </c>
      <c r="G2697" s="24" t="s">
        <v>5888</v>
      </c>
      <c r="H2697" s="23">
        <v>1010</v>
      </c>
      <c r="I2697" s="25">
        <v>0.5</v>
      </c>
      <c r="J2697" s="46">
        <v>67780</v>
      </c>
      <c r="K2697" s="66">
        <f t="shared" si="198"/>
        <v>193660</v>
      </c>
      <c r="L2697" s="67">
        <v>250000</v>
      </c>
      <c r="M2697" s="67">
        <v>1000</v>
      </c>
      <c r="N2697" s="66">
        <f t="shared" si="199"/>
        <v>1000.5</v>
      </c>
    </row>
    <row r="2698" spans="1:17" x14ac:dyDescent="0.3">
      <c r="A2698" s="63">
        <v>915</v>
      </c>
      <c r="C2698" s="48">
        <v>43776</v>
      </c>
      <c r="D2698" s="22" t="s">
        <v>5889</v>
      </c>
      <c r="E2698" s="44" t="s">
        <v>5028</v>
      </c>
      <c r="F2698" s="23" t="s">
        <v>5891</v>
      </c>
      <c r="G2698" s="24" t="s">
        <v>5892</v>
      </c>
      <c r="H2698" s="23">
        <v>2030</v>
      </c>
      <c r="I2698" s="25">
        <v>1</v>
      </c>
      <c r="J2698" s="46">
        <v>30410</v>
      </c>
      <c r="K2698" s="66">
        <f t="shared" si="198"/>
        <v>86890</v>
      </c>
      <c r="L2698" s="67">
        <v>105000</v>
      </c>
      <c r="M2698" s="67">
        <v>420</v>
      </c>
      <c r="N2698" s="66">
        <f t="shared" si="199"/>
        <v>421</v>
      </c>
    </row>
    <row r="2699" spans="1:17" x14ac:dyDescent="0.3">
      <c r="D2699" s="22" t="s">
        <v>5890</v>
      </c>
      <c r="E2699" s="44" t="s">
        <v>4482</v>
      </c>
      <c r="F2699" s="23" t="s">
        <v>77</v>
      </c>
      <c r="G2699" s="24" t="s">
        <v>77</v>
      </c>
      <c r="K2699" s="66">
        <f t="shared" si="198"/>
        <v>0</v>
      </c>
      <c r="L2699" s="67"/>
      <c r="M2699" s="67"/>
      <c r="N2699" s="66">
        <f t="shared" si="199"/>
        <v>0</v>
      </c>
    </row>
    <row r="2700" spans="1:17" x14ac:dyDescent="0.3">
      <c r="A2700" s="63">
        <v>916</v>
      </c>
      <c r="C2700" s="48">
        <v>43776</v>
      </c>
      <c r="D2700" s="22" t="s">
        <v>5893</v>
      </c>
      <c r="E2700" s="44">
        <v>8.0020000000000007</v>
      </c>
      <c r="F2700" s="23" t="s">
        <v>5894</v>
      </c>
      <c r="G2700" s="24" t="s">
        <v>5895</v>
      </c>
      <c r="H2700" s="23">
        <v>1130</v>
      </c>
      <c r="I2700" s="25">
        <v>0.5</v>
      </c>
      <c r="J2700" s="46">
        <v>45130</v>
      </c>
      <c r="K2700" s="66">
        <f t="shared" si="198"/>
        <v>128940</v>
      </c>
      <c r="L2700" s="67">
        <v>125000</v>
      </c>
      <c r="M2700" s="67">
        <v>500</v>
      </c>
      <c r="N2700" s="66">
        <f t="shared" si="199"/>
        <v>500.5</v>
      </c>
    </row>
    <row r="2701" spans="1:17" x14ac:dyDescent="0.3">
      <c r="A2701" s="63" t="s">
        <v>5896</v>
      </c>
      <c r="C2701" s="48">
        <v>43776</v>
      </c>
      <c r="D2701" s="22" t="s">
        <v>5897</v>
      </c>
      <c r="E2701" s="44" t="s">
        <v>5898</v>
      </c>
      <c r="F2701" s="23" t="s">
        <v>5899</v>
      </c>
      <c r="G2701" s="24" t="s">
        <v>5900</v>
      </c>
      <c r="H2701" s="23">
        <v>3010</v>
      </c>
      <c r="I2701" s="25">
        <v>0.5</v>
      </c>
      <c r="J2701" s="46">
        <v>14890</v>
      </c>
      <c r="K2701" s="66">
        <f t="shared" si="198"/>
        <v>42540</v>
      </c>
      <c r="L2701" s="67"/>
      <c r="M2701" s="67"/>
      <c r="N2701" s="66">
        <f t="shared" si="199"/>
        <v>0.5</v>
      </c>
    </row>
    <row r="2702" spans="1:17" x14ac:dyDescent="0.3">
      <c r="A2702" s="63">
        <v>917</v>
      </c>
      <c r="C2702" s="48">
        <v>43776</v>
      </c>
      <c r="D2702" s="22" t="s">
        <v>5901</v>
      </c>
      <c r="E2702" s="44" t="s">
        <v>5902</v>
      </c>
      <c r="F2702" s="23" t="s">
        <v>5903</v>
      </c>
      <c r="G2702" s="24" t="s">
        <v>5904</v>
      </c>
      <c r="H2702" s="23">
        <v>3010</v>
      </c>
      <c r="I2702" s="25">
        <v>0.5</v>
      </c>
      <c r="J2702" s="46">
        <v>26560</v>
      </c>
      <c r="K2702" s="66">
        <f t="shared" si="198"/>
        <v>75890</v>
      </c>
      <c r="L2702" s="67">
        <v>50000</v>
      </c>
      <c r="M2702" s="67">
        <v>200</v>
      </c>
      <c r="N2702" s="66">
        <f t="shared" si="199"/>
        <v>200.5</v>
      </c>
    </row>
    <row r="2703" spans="1:17" x14ac:dyDescent="0.3">
      <c r="A2703" s="63">
        <v>918</v>
      </c>
      <c r="C2703" s="48">
        <v>43776</v>
      </c>
      <c r="D2703" s="22" t="s">
        <v>5905</v>
      </c>
      <c r="E2703" s="44">
        <v>0.92</v>
      </c>
      <c r="F2703" s="23" t="s">
        <v>5907</v>
      </c>
      <c r="G2703" s="24" t="s">
        <v>5939</v>
      </c>
      <c r="H2703" s="23">
        <v>1050</v>
      </c>
      <c r="I2703" s="25">
        <v>1</v>
      </c>
      <c r="J2703" s="46">
        <v>37110</v>
      </c>
      <c r="K2703" s="66">
        <f t="shared" si="198"/>
        <v>106030</v>
      </c>
      <c r="L2703" s="67">
        <v>190000</v>
      </c>
      <c r="M2703" s="67">
        <v>760</v>
      </c>
      <c r="N2703" s="66">
        <f t="shared" si="199"/>
        <v>761</v>
      </c>
    </row>
    <row r="2704" spans="1:17" s="39" customFormat="1" x14ac:dyDescent="0.3">
      <c r="A2704" s="35"/>
      <c r="B2704" s="36"/>
      <c r="C2704" s="37"/>
      <c r="D2704" s="38" t="s">
        <v>5906</v>
      </c>
      <c r="E2704" s="35">
        <v>0.72</v>
      </c>
      <c r="F2704" s="39" t="s">
        <v>77</v>
      </c>
      <c r="G2704" s="40" t="s">
        <v>77</v>
      </c>
      <c r="I2704" s="41"/>
      <c r="J2704" s="41"/>
      <c r="K2704" s="41">
        <f t="shared" si="198"/>
        <v>0</v>
      </c>
      <c r="L2704" s="42"/>
      <c r="M2704" s="42"/>
      <c r="N2704" s="41">
        <f t="shared" si="199"/>
        <v>0</v>
      </c>
      <c r="O2704" s="53"/>
      <c r="P2704" s="37"/>
      <c r="Q2704" s="36"/>
    </row>
    <row r="2705" spans="1:17" x14ac:dyDescent="0.3">
      <c r="K2705" s="66"/>
      <c r="L2705" s="67"/>
      <c r="M2705" s="67"/>
      <c r="N2705" s="66">
        <f>SUM(N2695:N2704)</f>
        <v>3857</v>
      </c>
      <c r="O2705" s="51">
        <v>73767</v>
      </c>
      <c r="P2705" s="68">
        <v>43776</v>
      </c>
      <c r="Q2705" s="21" t="s">
        <v>4419</v>
      </c>
    </row>
    <row r="2706" spans="1:17" x14ac:dyDescent="0.3">
      <c r="K2706" s="66"/>
      <c r="L2706" s="67"/>
      <c r="M2706" s="67"/>
      <c r="N2706" s="66"/>
    </row>
    <row r="2707" spans="1:17" s="64" customFormat="1" x14ac:dyDescent="0.3">
      <c r="A2707" s="63" t="s">
        <v>5912</v>
      </c>
      <c r="B2707" s="21"/>
      <c r="C2707" s="68">
        <v>43776</v>
      </c>
      <c r="D2707" s="62" t="s">
        <v>5913</v>
      </c>
      <c r="E2707" s="63">
        <v>0.1532</v>
      </c>
      <c r="F2707" s="64" t="s">
        <v>5914</v>
      </c>
      <c r="G2707" s="65" t="s">
        <v>5915</v>
      </c>
      <c r="H2707" s="64">
        <v>3010</v>
      </c>
      <c r="I2707" s="66">
        <v>0.5</v>
      </c>
      <c r="J2707" s="66">
        <v>20970</v>
      </c>
      <c r="K2707" s="66">
        <f t="shared" si="198"/>
        <v>59910</v>
      </c>
      <c r="L2707" s="67"/>
      <c r="M2707" s="67"/>
      <c r="N2707" s="66">
        <f t="shared" si="199"/>
        <v>0.5</v>
      </c>
      <c r="O2707" s="149"/>
      <c r="P2707" s="68"/>
      <c r="Q2707" s="21"/>
    </row>
    <row r="2708" spans="1:17" s="64" customFormat="1" x14ac:dyDescent="0.3">
      <c r="A2708" s="63">
        <v>920</v>
      </c>
      <c r="B2708" s="21"/>
      <c r="C2708" s="68">
        <v>43412</v>
      </c>
      <c r="D2708" s="62" t="s">
        <v>5922</v>
      </c>
      <c r="E2708" s="63">
        <v>5.7169999999999996</v>
      </c>
      <c r="F2708" s="64" t="s">
        <v>5923</v>
      </c>
      <c r="G2708" s="65" t="s">
        <v>5924</v>
      </c>
      <c r="H2708" s="64">
        <v>1120</v>
      </c>
      <c r="I2708" s="66">
        <v>0.5</v>
      </c>
      <c r="J2708" s="66">
        <v>48100</v>
      </c>
      <c r="K2708" s="66">
        <f t="shared" si="198"/>
        <v>137430</v>
      </c>
      <c r="L2708" s="67">
        <v>220000</v>
      </c>
      <c r="M2708" s="67">
        <v>880</v>
      </c>
      <c r="N2708" s="66">
        <f t="shared" si="199"/>
        <v>880.5</v>
      </c>
      <c r="O2708" s="149"/>
      <c r="P2708" s="68"/>
      <c r="Q2708" s="21"/>
    </row>
    <row r="2709" spans="1:17" s="64" customFormat="1" x14ac:dyDescent="0.3">
      <c r="A2709" s="63">
        <v>919</v>
      </c>
      <c r="B2709" s="21"/>
      <c r="C2709" s="68">
        <v>43777</v>
      </c>
      <c r="D2709" s="62" t="s">
        <v>5925</v>
      </c>
      <c r="E2709" s="63">
        <v>0.19470000000000001</v>
      </c>
      <c r="F2709" s="64" t="s">
        <v>5926</v>
      </c>
      <c r="G2709" s="65" t="s">
        <v>5927</v>
      </c>
      <c r="H2709" s="64">
        <v>2040</v>
      </c>
      <c r="I2709" s="66">
        <v>0.5</v>
      </c>
      <c r="J2709" s="66">
        <v>19280</v>
      </c>
      <c r="K2709" s="66">
        <f t="shared" si="198"/>
        <v>55090</v>
      </c>
      <c r="L2709" s="67">
        <v>2000</v>
      </c>
      <c r="M2709" s="67">
        <v>110.3</v>
      </c>
      <c r="N2709" s="66">
        <f t="shared" si="199"/>
        <v>110.8</v>
      </c>
      <c r="O2709" s="149" t="s">
        <v>5928</v>
      </c>
      <c r="P2709" s="68"/>
      <c r="Q2709" s="21"/>
    </row>
    <row r="2710" spans="1:17" s="64" customFormat="1" x14ac:dyDescent="0.3">
      <c r="A2710" s="63">
        <v>921</v>
      </c>
      <c r="B2710" s="21"/>
      <c r="C2710" s="68">
        <v>43777</v>
      </c>
      <c r="D2710" s="62" t="s">
        <v>5929</v>
      </c>
      <c r="E2710" s="63">
        <v>30.202999999999999</v>
      </c>
      <c r="F2710" s="64" t="s">
        <v>5931</v>
      </c>
      <c r="G2710" s="65" t="s">
        <v>5932</v>
      </c>
      <c r="H2710" s="64">
        <v>1040</v>
      </c>
      <c r="I2710" s="66">
        <v>1</v>
      </c>
      <c r="J2710" s="66">
        <v>62420</v>
      </c>
      <c r="K2710" s="66">
        <f t="shared" si="198"/>
        <v>178340</v>
      </c>
      <c r="L2710" s="67">
        <v>130000</v>
      </c>
      <c r="M2710" s="67">
        <v>520</v>
      </c>
      <c r="N2710" s="66">
        <f t="shared" si="199"/>
        <v>521</v>
      </c>
      <c r="O2710" s="149"/>
      <c r="P2710" s="68"/>
      <c r="Q2710" s="21"/>
    </row>
    <row r="2711" spans="1:17" s="64" customFormat="1" x14ac:dyDescent="0.3">
      <c r="A2711" s="63"/>
      <c r="B2711" s="21"/>
      <c r="C2711" s="68"/>
      <c r="D2711" s="62" t="s">
        <v>5930</v>
      </c>
      <c r="E2711" s="63">
        <v>1.6359999999999999</v>
      </c>
      <c r="F2711" s="64" t="s">
        <v>1195</v>
      </c>
      <c r="G2711" s="65" t="s">
        <v>77</v>
      </c>
      <c r="I2711" s="66"/>
      <c r="J2711" s="66"/>
      <c r="K2711" s="66">
        <f t="shared" si="198"/>
        <v>0</v>
      </c>
      <c r="L2711" s="67"/>
      <c r="M2711" s="67"/>
      <c r="N2711" s="66">
        <f t="shared" si="199"/>
        <v>0</v>
      </c>
      <c r="O2711" s="149"/>
      <c r="P2711" s="68"/>
      <c r="Q2711" s="21"/>
    </row>
    <row r="2712" spans="1:17" s="64" customFormat="1" x14ac:dyDescent="0.3">
      <c r="A2712" s="63">
        <v>922</v>
      </c>
      <c r="B2712" s="21"/>
      <c r="C2712" s="68">
        <v>43777</v>
      </c>
      <c r="D2712" s="62" t="s">
        <v>5933</v>
      </c>
      <c r="E2712" s="63">
        <v>8.3299999999999999E-2</v>
      </c>
      <c r="F2712" s="64" t="s">
        <v>5934</v>
      </c>
      <c r="G2712" s="65" t="s">
        <v>5935</v>
      </c>
      <c r="H2712" s="64">
        <v>3010</v>
      </c>
      <c r="I2712" s="66">
        <v>0.5</v>
      </c>
      <c r="J2712" s="66">
        <v>20340</v>
      </c>
      <c r="K2712" s="66">
        <f t="shared" si="198"/>
        <v>58110</v>
      </c>
      <c r="L2712" s="67">
        <v>74000</v>
      </c>
      <c r="M2712" s="67">
        <v>296</v>
      </c>
      <c r="N2712" s="66">
        <f t="shared" si="199"/>
        <v>296.5</v>
      </c>
      <c r="O2712" s="149"/>
      <c r="P2712" s="68"/>
      <c r="Q2712" s="21"/>
    </row>
    <row r="2713" spans="1:17" s="39" customFormat="1" x14ac:dyDescent="0.3">
      <c r="A2713" s="35">
        <v>923</v>
      </c>
      <c r="B2713" s="36"/>
      <c r="C2713" s="37">
        <v>43777</v>
      </c>
      <c r="D2713" s="38" t="s">
        <v>5936</v>
      </c>
      <c r="E2713" s="35">
        <v>34.896000000000001</v>
      </c>
      <c r="F2713" s="39" t="s">
        <v>5937</v>
      </c>
      <c r="G2713" s="40" t="s">
        <v>5938</v>
      </c>
      <c r="H2713" s="39">
        <v>1070</v>
      </c>
      <c r="I2713" s="41">
        <v>0.5</v>
      </c>
      <c r="J2713" s="41">
        <v>75290</v>
      </c>
      <c r="K2713" s="41">
        <f t="shared" si="198"/>
        <v>215110</v>
      </c>
      <c r="L2713" s="42">
        <v>201129.73</v>
      </c>
      <c r="M2713" s="42">
        <v>804.52</v>
      </c>
      <c r="N2713" s="41">
        <f t="shared" si="199"/>
        <v>805.02</v>
      </c>
      <c r="O2713" s="53"/>
      <c r="P2713" s="37"/>
      <c r="Q2713" s="36"/>
    </row>
    <row r="2714" spans="1:17" x14ac:dyDescent="0.3">
      <c r="K2714" s="66">
        <f t="shared" si="198"/>
        <v>0</v>
      </c>
      <c r="L2714" s="67"/>
      <c r="M2714" s="67"/>
      <c r="N2714" s="66">
        <f>SUM(N2707:N2713)</f>
        <v>2614.3199999999997</v>
      </c>
      <c r="O2714" s="51">
        <v>73781</v>
      </c>
      <c r="P2714" s="68">
        <v>43777</v>
      </c>
      <c r="Q2714" s="21" t="s">
        <v>4165</v>
      </c>
    </row>
    <row r="2715" spans="1:17" x14ac:dyDescent="0.3">
      <c r="K2715" s="66"/>
      <c r="L2715" s="67"/>
      <c r="M2715" s="67"/>
      <c r="N2715" s="66"/>
    </row>
    <row r="2716" spans="1:17" s="64" customFormat="1" x14ac:dyDescent="0.3">
      <c r="A2716" s="63" t="s">
        <v>5916</v>
      </c>
      <c r="B2716" s="21"/>
      <c r="C2716" s="68">
        <v>43777</v>
      </c>
      <c r="D2716" s="62" t="s">
        <v>5917</v>
      </c>
      <c r="E2716" s="63" t="s">
        <v>5919</v>
      </c>
      <c r="F2716" s="64" t="s">
        <v>5920</v>
      </c>
      <c r="G2716" s="65" t="s">
        <v>5921</v>
      </c>
      <c r="H2716" s="64">
        <v>1030</v>
      </c>
      <c r="I2716" s="66">
        <v>1</v>
      </c>
      <c r="J2716" s="66">
        <v>34940</v>
      </c>
      <c r="K2716" s="66">
        <f>ROUND(J2716/0.35,-1)</f>
        <v>99830</v>
      </c>
      <c r="L2716" s="67"/>
      <c r="M2716" s="67"/>
      <c r="N2716" s="66">
        <f>I2716+M2716</f>
        <v>1</v>
      </c>
      <c r="O2716" s="150"/>
      <c r="P2716" s="68"/>
      <c r="Q2716" s="21"/>
    </row>
    <row r="2717" spans="1:17" s="64" customFormat="1" x14ac:dyDescent="0.3">
      <c r="A2717" s="63"/>
      <c r="B2717" s="21"/>
      <c r="C2717" s="68"/>
      <c r="D2717" s="62" t="s">
        <v>5918</v>
      </c>
      <c r="E2717" s="63">
        <v>0.158</v>
      </c>
      <c r="F2717" s="64" t="s">
        <v>1195</v>
      </c>
      <c r="G2717" s="65" t="s">
        <v>77</v>
      </c>
      <c r="I2717" s="66"/>
      <c r="J2717" s="66"/>
      <c r="K2717" s="66">
        <f>ROUND(J2717/0.35,-1)</f>
        <v>0</v>
      </c>
      <c r="L2717" s="67"/>
      <c r="M2717" s="67"/>
      <c r="N2717" s="66">
        <f>I2717+M2717</f>
        <v>0</v>
      </c>
      <c r="O2717" s="150"/>
      <c r="P2717" s="68"/>
      <c r="Q2717" s="21"/>
    </row>
    <row r="2718" spans="1:17" x14ac:dyDescent="0.3">
      <c r="A2718" s="63">
        <v>924</v>
      </c>
      <c r="C2718" s="48">
        <v>43781</v>
      </c>
      <c r="D2718" s="22" t="s">
        <v>5940</v>
      </c>
      <c r="E2718" s="44">
        <v>30.001000000000001</v>
      </c>
      <c r="F2718" s="23" t="s">
        <v>5941</v>
      </c>
      <c r="G2718" s="24" t="s">
        <v>5942</v>
      </c>
      <c r="H2718" s="23">
        <v>1180</v>
      </c>
      <c r="I2718" s="25">
        <v>0.5</v>
      </c>
      <c r="J2718" s="46">
        <v>30450</v>
      </c>
      <c r="K2718" s="66">
        <f t="shared" si="198"/>
        <v>87000</v>
      </c>
      <c r="L2718" s="67">
        <v>75000</v>
      </c>
      <c r="M2718" s="67">
        <v>300</v>
      </c>
      <c r="N2718" s="66">
        <f t="shared" si="199"/>
        <v>300.5</v>
      </c>
    </row>
    <row r="2719" spans="1:17" x14ac:dyDescent="0.3">
      <c r="A2719" s="63">
        <v>927</v>
      </c>
      <c r="C2719" s="48">
        <v>43781</v>
      </c>
      <c r="D2719" s="22" t="s">
        <v>5943</v>
      </c>
      <c r="E2719" s="44">
        <v>1.9990000000000001</v>
      </c>
      <c r="F2719" s="23" t="s">
        <v>5944</v>
      </c>
      <c r="G2719" s="24" t="s">
        <v>5945</v>
      </c>
      <c r="H2719" s="23">
        <v>1060</v>
      </c>
      <c r="I2719" s="25">
        <v>0.5</v>
      </c>
      <c r="J2719" s="46">
        <v>4320</v>
      </c>
      <c r="K2719" s="66">
        <f t="shared" si="198"/>
        <v>12340</v>
      </c>
      <c r="L2719" s="67">
        <v>1000</v>
      </c>
      <c r="M2719" s="67">
        <v>4</v>
      </c>
      <c r="N2719" s="66">
        <f t="shared" si="199"/>
        <v>4.5</v>
      </c>
    </row>
    <row r="2720" spans="1:17" x14ac:dyDescent="0.3">
      <c r="A2720" s="63">
        <v>926</v>
      </c>
      <c r="C2720" s="48">
        <v>43781</v>
      </c>
      <c r="D2720" s="22" t="s">
        <v>5946</v>
      </c>
      <c r="E2720" s="44">
        <v>5.79</v>
      </c>
      <c r="F2720" s="23" t="s">
        <v>5947</v>
      </c>
      <c r="G2720" s="24" t="s">
        <v>4689</v>
      </c>
      <c r="H2720" s="23">
        <v>1050</v>
      </c>
      <c r="I2720" s="25">
        <v>0.5</v>
      </c>
      <c r="J2720" s="46">
        <v>75240</v>
      </c>
      <c r="K2720" s="66">
        <f t="shared" si="198"/>
        <v>214970</v>
      </c>
      <c r="L2720" s="67">
        <v>140000</v>
      </c>
      <c r="M2720" s="67">
        <v>560</v>
      </c>
      <c r="N2720" s="66">
        <f t="shared" si="199"/>
        <v>560.5</v>
      </c>
    </row>
    <row r="2721" spans="1:17" x14ac:dyDescent="0.3">
      <c r="A2721" s="63">
        <v>925</v>
      </c>
      <c r="C2721" s="48">
        <v>43781</v>
      </c>
      <c r="D2721" s="22" t="s">
        <v>5948</v>
      </c>
      <c r="E2721" s="44">
        <v>0.35809999999999997</v>
      </c>
      <c r="F2721" s="23" t="s">
        <v>5949</v>
      </c>
      <c r="G2721" s="24" t="s">
        <v>5950</v>
      </c>
      <c r="H2721" s="23">
        <v>3010</v>
      </c>
      <c r="I2721" s="25">
        <v>0.5</v>
      </c>
      <c r="J2721" s="46">
        <v>29260</v>
      </c>
      <c r="K2721" s="66">
        <f t="shared" si="198"/>
        <v>83600</v>
      </c>
      <c r="L2721" s="67">
        <v>99900</v>
      </c>
      <c r="M2721" s="67">
        <v>399.6</v>
      </c>
      <c r="N2721" s="66">
        <f t="shared" si="199"/>
        <v>400.1</v>
      </c>
    </row>
    <row r="2722" spans="1:17" s="39" customFormat="1" x14ac:dyDescent="0.3">
      <c r="A2722" s="35">
        <v>923</v>
      </c>
      <c r="B2722" s="36"/>
      <c r="C2722" s="37">
        <v>43781</v>
      </c>
      <c r="D2722" s="38" t="s">
        <v>5951</v>
      </c>
      <c r="E2722" s="35">
        <v>5.0503</v>
      </c>
      <c r="F2722" s="39" t="s">
        <v>5952</v>
      </c>
      <c r="G2722" s="40" t="s">
        <v>2554</v>
      </c>
      <c r="H2722" s="39">
        <v>1050</v>
      </c>
      <c r="I2722" s="41">
        <v>0.5</v>
      </c>
      <c r="J2722" s="41">
        <v>15040</v>
      </c>
      <c r="K2722" s="41">
        <f t="shared" si="198"/>
        <v>42970</v>
      </c>
      <c r="L2722" s="42">
        <v>40000</v>
      </c>
      <c r="M2722" s="42">
        <v>160</v>
      </c>
      <c r="N2722" s="41">
        <f t="shared" si="199"/>
        <v>160.5</v>
      </c>
      <c r="O2722" s="53"/>
      <c r="P2722" s="37"/>
      <c r="Q2722" s="36"/>
    </row>
    <row r="2723" spans="1:17" x14ac:dyDescent="0.3">
      <c r="K2723" s="66">
        <f t="shared" si="198"/>
        <v>0</v>
      </c>
      <c r="L2723" s="67"/>
      <c r="M2723" s="67"/>
      <c r="N2723" s="66">
        <f>SUM(N2716:N2722)</f>
        <v>1427.1</v>
      </c>
      <c r="O2723" s="51">
        <v>73803</v>
      </c>
      <c r="P2723" s="68">
        <v>43781</v>
      </c>
      <c r="Q2723" s="21" t="s">
        <v>4216</v>
      </c>
    </row>
    <row r="2724" spans="1:17" x14ac:dyDescent="0.3">
      <c r="K2724" s="66"/>
      <c r="L2724" s="67"/>
      <c r="M2724" s="67"/>
      <c r="N2724" s="66"/>
    </row>
    <row r="2725" spans="1:17" s="64" customFormat="1" x14ac:dyDescent="0.3">
      <c r="A2725" s="63" t="s">
        <v>5911</v>
      </c>
      <c r="B2725" s="21"/>
      <c r="C2725" s="68">
        <v>43776</v>
      </c>
      <c r="D2725" s="62" t="s">
        <v>5908</v>
      </c>
      <c r="E2725" s="63" t="s">
        <v>5909</v>
      </c>
      <c r="F2725" s="64" t="s">
        <v>5910</v>
      </c>
      <c r="G2725" s="65" t="s">
        <v>5910</v>
      </c>
      <c r="H2725" s="64">
        <v>3010</v>
      </c>
      <c r="I2725" s="66">
        <v>0.5</v>
      </c>
      <c r="J2725" s="66">
        <v>32760</v>
      </c>
      <c r="K2725" s="66">
        <f>ROUND(J2725/0.35,-1)</f>
        <v>93600</v>
      </c>
      <c r="L2725" s="67"/>
      <c r="M2725" s="67"/>
      <c r="N2725" s="66">
        <f>I2725+M2725</f>
        <v>0.5</v>
      </c>
      <c r="O2725" s="151"/>
      <c r="P2725" s="68"/>
      <c r="Q2725" s="21"/>
    </row>
    <row r="2726" spans="1:17" s="64" customFormat="1" x14ac:dyDescent="0.3">
      <c r="A2726" s="63">
        <v>928</v>
      </c>
      <c r="B2726" s="21"/>
      <c r="C2726" s="68">
        <v>43782</v>
      </c>
      <c r="D2726" s="62" t="s">
        <v>5953</v>
      </c>
      <c r="E2726" s="63">
        <v>13.066000000000001</v>
      </c>
      <c r="F2726" s="64" t="s">
        <v>5955</v>
      </c>
      <c r="G2726" s="65" t="s">
        <v>5956</v>
      </c>
      <c r="H2726" s="64">
        <v>1100</v>
      </c>
      <c r="I2726" s="66">
        <v>1</v>
      </c>
      <c r="J2726" s="66">
        <v>75040</v>
      </c>
      <c r="K2726" s="66">
        <f>ROUND(J2726/0.35,-1)</f>
        <v>214400</v>
      </c>
      <c r="L2726" s="67">
        <v>321000</v>
      </c>
      <c r="M2726" s="67">
        <v>1284</v>
      </c>
      <c r="N2726" s="66">
        <f>I2726+M2726</f>
        <v>1285</v>
      </c>
      <c r="O2726" s="151"/>
      <c r="P2726" s="68"/>
      <c r="Q2726" s="21"/>
    </row>
    <row r="2727" spans="1:17" x14ac:dyDescent="0.3">
      <c r="D2727" s="22" t="s">
        <v>5954</v>
      </c>
      <c r="E2727" s="44">
        <v>2.2949999999999999</v>
      </c>
      <c r="F2727" s="23" t="s">
        <v>77</v>
      </c>
      <c r="K2727" s="66">
        <f t="shared" si="198"/>
        <v>0</v>
      </c>
      <c r="L2727" s="67"/>
      <c r="M2727" s="67"/>
      <c r="N2727" s="66">
        <f t="shared" si="199"/>
        <v>0</v>
      </c>
    </row>
    <row r="2728" spans="1:17" x14ac:dyDescent="0.3">
      <c r="A2728" s="63" t="s">
        <v>79</v>
      </c>
      <c r="C2728" s="48">
        <v>43782</v>
      </c>
      <c r="D2728" s="22" t="s">
        <v>5957</v>
      </c>
      <c r="E2728" s="44">
        <v>23.382000000000001</v>
      </c>
      <c r="F2728" s="23" t="s">
        <v>5958</v>
      </c>
      <c r="G2728" s="24" t="s">
        <v>5959</v>
      </c>
      <c r="H2728" s="23">
        <v>1090</v>
      </c>
      <c r="I2728" s="25">
        <v>0.5</v>
      </c>
      <c r="J2728" s="46">
        <v>148340</v>
      </c>
      <c r="K2728" s="66">
        <f t="shared" si="198"/>
        <v>423830</v>
      </c>
      <c r="L2728" s="67"/>
      <c r="M2728" s="67"/>
      <c r="N2728" s="66">
        <f t="shared" si="199"/>
        <v>0.5</v>
      </c>
    </row>
    <row r="2729" spans="1:17" x14ac:dyDescent="0.3">
      <c r="A2729" s="63" t="s">
        <v>5960</v>
      </c>
      <c r="C2729" s="48">
        <v>43782</v>
      </c>
      <c r="D2729" s="22" t="s">
        <v>5075</v>
      </c>
      <c r="E2729" s="44">
        <v>3.7</v>
      </c>
      <c r="F2729" s="23" t="s">
        <v>5961</v>
      </c>
      <c r="G2729" s="24" t="s">
        <v>5962</v>
      </c>
      <c r="H2729" s="23" t="s">
        <v>5963</v>
      </c>
      <c r="I2729" s="25">
        <v>1</v>
      </c>
      <c r="J2729" s="46">
        <v>52160</v>
      </c>
      <c r="K2729" s="66">
        <f t="shared" si="198"/>
        <v>149030</v>
      </c>
      <c r="L2729" s="67"/>
      <c r="M2729" s="67"/>
      <c r="N2729" s="66">
        <f t="shared" si="199"/>
        <v>1</v>
      </c>
    </row>
    <row r="2730" spans="1:17" x14ac:dyDescent="0.3">
      <c r="D2730" s="22" t="s">
        <v>5290</v>
      </c>
      <c r="E2730" s="44">
        <v>1.6</v>
      </c>
      <c r="F2730" s="23" t="s">
        <v>77</v>
      </c>
      <c r="G2730" s="24" t="s">
        <v>77</v>
      </c>
      <c r="K2730" s="66">
        <f t="shared" si="198"/>
        <v>0</v>
      </c>
      <c r="L2730" s="67"/>
      <c r="M2730" s="67"/>
      <c r="N2730" s="66">
        <f t="shared" si="199"/>
        <v>0</v>
      </c>
    </row>
    <row r="2731" spans="1:17" s="39" customFormat="1" x14ac:dyDescent="0.3">
      <c r="A2731" s="35" t="s">
        <v>5964</v>
      </c>
      <c r="B2731" s="36"/>
      <c r="C2731" s="37">
        <v>43782</v>
      </c>
      <c r="D2731" s="38" t="s">
        <v>5965</v>
      </c>
      <c r="E2731" s="35">
        <v>0.83299999999999996</v>
      </c>
      <c r="F2731" s="39" t="s">
        <v>2528</v>
      </c>
      <c r="G2731" s="40" t="s">
        <v>5966</v>
      </c>
      <c r="H2731" s="39">
        <v>1220</v>
      </c>
      <c r="I2731" s="41">
        <v>0.5</v>
      </c>
      <c r="J2731" s="41">
        <v>10490</v>
      </c>
      <c r="K2731" s="41">
        <f t="shared" si="198"/>
        <v>29970</v>
      </c>
      <c r="L2731" s="42"/>
      <c r="M2731" s="42"/>
      <c r="N2731" s="41">
        <f t="shared" si="199"/>
        <v>0.5</v>
      </c>
      <c r="O2731" s="53"/>
      <c r="P2731" s="37"/>
      <c r="Q2731" s="36"/>
    </row>
    <row r="2732" spans="1:17" x14ac:dyDescent="0.3">
      <c r="K2732" s="66"/>
      <c r="L2732" s="67"/>
      <c r="M2732" s="67"/>
      <c r="N2732" s="66">
        <f>SUM(N2725:N2731)</f>
        <v>1287.5</v>
      </c>
      <c r="O2732" s="51">
        <v>73823</v>
      </c>
      <c r="P2732" s="68">
        <v>43782</v>
      </c>
      <c r="Q2732" s="21" t="s">
        <v>4419</v>
      </c>
    </row>
    <row r="2733" spans="1:17" x14ac:dyDescent="0.3">
      <c r="K2733" s="66"/>
      <c r="L2733" s="67"/>
      <c r="M2733" s="67"/>
      <c r="N2733" s="66"/>
    </row>
    <row r="2734" spans="1:17" x14ac:dyDescent="0.3">
      <c r="A2734" s="63">
        <v>929</v>
      </c>
      <c r="C2734" s="48">
        <v>43781</v>
      </c>
      <c r="D2734" s="22" t="s">
        <v>5967</v>
      </c>
      <c r="E2734" s="44">
        <v>3.3380000000000001</v>
      </c>
      <c r="F2734" s="23" t="s">
        <v>5969</v>
      </c>
      <c r="G2734" s="24" t="s">
        <v>5970</v>
      </c>
      <c r="H2734" s="23">
        <v>3010</v>
      </c>
      <c r="I2734" s="25">
        <v>1</v>
      </c>
      <c r="J2734" s="46">
        <v>39390</v>
      </c>
      <c r="K2734" s="66">
        <f t="shared" si="198"/>
        <v>112540</v>
      </c>
      <c r="L2734" s="67">
        <v>270000</v>
      </c>
      <c r="M2734" s="67">
        <v>1080</v>
      </c>
      <c r="N2734" s="66">
        <f t="shared" si="199"/>
        <v>1081</v>
      </c>
    </row>
    <row r="2735" spans="1:17" x14ac:dyDescent="0.3">
      <c r="D2735" s="22" t="s">
        <v>5968</v>
      </c>
      <c r="E2735" s="44">
        <v>1.367</v>
      </c>
      <c r="K2735" s="66">
        <f t="shared" si="198"/>
        <v>0</v>
      </c>
      <c r="L2735" s="67"/>
      <c r="M2735" s="67"/>
      <c r="N2735" s="66">
        <f t="shared" si="199"/>
        <v>0</v>
      </c>
    </row>
    <row r="2736" spans="1:17" x14ac:dyDescent="0.3">
      <c r="A2736" s="63">
        <v>930</v>
      </c>
      <c r="C2736" s="48">
        <v>43783</v>
      </c>
      <c r="D2736" s="22" t="s">
        <v>5866</v>
      </c>
      <c r="E2736" s="44" t="s">
        <v>5867</v>
      </c>
      <c r="F2736" s="23" t="s">
        <v>5869</v>
      </c>
      <c r="G2736" s="24" t="s">
        <v>5971</v>
      </c>
      <c r="H2736" s="23">
        <v>3010</v>
      </c>
      <c r="I2736" s="25">
        <v>0.5</v>
      </c>
      <c r="J2736" s="46">
        <v>43070</v>
      </c>
      <c r="K2736" s="66">
        <f t="shared" si="198"/>
        <v>123060</v>
      </c>
      <c r="L2736" s="67">
        <v>126000</v>
      </c>
      <c r="M2736" s="67">
        <v>504</v>
      </c>
      <c r="N2736" s="66">
        <f t="shared" si="199"/>
        <v>504.5</v>
      </c>
    </row>
    <row r="2737" spans="1:17" x14ac:dyDescent="0.3">
      <c r="A2737" s="63" t="s">
        <v>5972</v>
      </c>
      <c r="C2737" s="48">
        <v>43783</v>
      </c>
      <c r="D2737" s="22" t="s">
        <v>5973</v>
      </c>
      <c r="E2737" s="44" t="s">
        <v>5872</v>
      </c>
      <c r="F2737" s="23" t="s">
        <v>5873</v>
      </c>
      <c r="G2737" s="24" t="s">
        <v>5974</v>
      </c>
      <c r="H2737" s="23">
        <v>2050</v>
      </c>
      <c r="I2737" s="25">
        <v>0.5</v>
      </c>
      <c r="J2737" s="46">
        <v>35990</v>
      </c>
      <c r="K2737" s="66">
        <f t="shared" si="198"/>
        <v>102830</v>
      </c>
      <c r="L2737" s="67"/>
      <c r="M2737" s="67"/>
      <c r="N2737" s="66">
        <f t="shared" si="199"/>
        <v>0.5</v>
      </c>
    </row>
    <row r="2738" spans="1:17" x14ac:dyDescent="0.3">
      <c r="A2738" s="63">
        <v>931</v>
      </c>
      <c r="C2738" s="48">
        <v>43781</v>
      </c>
      <c r="D2738" s="22" t="s">
        <v>5975</v>
      </c>
      <c r="E2738" s="44">
        <v>5.125</v>
      </c>
      <c r="F2738" s="23" t="s">
        <v>5978</v>
      </c>
      <c r="G2738" s="24" t="s">
        <v>5979</v>
      </c>
      <c r="H2738" s="23">
        <v>1160</v>
      </c>
      <c r="I2738" s="25">
        <v>1.5</v>
      </c>
      <c r="J2738" s="46">
        <v>68820</v>
      </c>
      <c r="K2738" s="66">
        <f t="shared" si="198"/>
        <v>196630</v>
      </c>
      <c r="L2738" s="67">
        <v>240000</v>
      </c>
      <c r="M2738" s="67">
        <v>960</v>
      </c>
      <c r="N2738" s="66">
        <f t="shared" si="199"/>
        <v>961.5</v>
      </c>
    </row>
    <row r="2739" spans="1:17" x14ac:dyDescent="0.3">
      <c r="D2739" s="22" t="s">
        <v>5976</v>
      </c>
      <c r="E2739" s="44">
        <v>5.3159999999999998</v>
      </c>
      <c r="F2739" s="23" t="s">
        <v>77</v>
      </c>
      <c r="G2739" s="24" t="s">
        <v>77</v>
      </c>
      <c r="K2739" s="66">
        <f t="shared" si="198"/>
        <v>0</v>
      </c>
      <c r="L2739" s="67"/>
      <c r="M2739" s="67"/>
      <c r="N2739" s="66">
        <f t="shared" si="199"/>
        <v>0</v>
      </c>
    </row>
    <row r="2740" spans="1:17" x14ac:dyDescent="0.3">
      <c r="D2740" s="22" t="s">
        <v>5977</v>
      </c>
      <c r="E2740" s="44">
        <v>5.1929999999999996</v>
      </c>
      <c r="F2740" s="23" t="s">
        <v>77</v>
      </c>
      <c r="G2740" s="24" t="s">
        <v>77</v>
      </c>
      <c r="K2740" s="66">
        <f t="shared" si="198"/>
        <v>0</v>
      </c>
      <c r="L2740" s="67"/>
      <c r="M2740" s="67"/>
      <c r="N2740" s="66">
        <f t="shared" si="199"/>
        <v>0</v>
      </c>
    </row>
    <row r="2741" spans="1:17" x14ac:dyDescent="0.3">
      <c r="A2741" s="63" t="s">
        <v>5980</v>
      </c>
      <c r="C2741" s="48">
        <v>43783</v>
      </c>
      <c r="D2741" s="22" t="s">
        <v>5975</v>
      </c>
      <c r="E2741" s="44">
        <v>5.125</v>
      </c>
      <c r="F2741" s="23" t="s">
        <v>5981</v>
      </c>
      <c r="G2741" s="24" t="s">
        <v>5982</v>
      </c>
      <c r="H2741" s="23">
        <v>1160</v>
      </c>
      <c r="I2741" s="25">
        <v>1.5</v>
      </c>
      <c r="J2741" s="46">
        <v>68820</v>
      </c>
      <c r="K2741" s="66">
        <f t="shared" si="198"/>
        <v>196630</v>
      </c>
      <c r="L2741" s="67"/>
      <c r="M2741" s="67"/>
      <c r="N2741" s="66">
        <f t="shared" si="199"/>
        <v>1.5</v>
      </c>
    </row>
    <row r="2742" spans="1:17" x14ac:dyDescent="0.3">
      <c r="D2742" s="22" t="s">
        <v>5976</v>
      </c>
      <c r="E2742" s="44">
        <v>5.3159999999999998</v>
      </c>
      <c r="F2742" s="23" t="s">
        <v>77</v>
      </c>
      <c r="G2742" s="24" t="s">
        <v>77</v>
      </c>
      <c r="K2742" s="66">
        <f t="shared" si="198"/>
        <v>0</v>
      </c>
      <c r="L2742" s="67"/>
      <c r="M2742" s="67"/>
      <c r="N2742" s="66">
        <f t="shared" si="199"/>
        <v>0</v>
      </c>
    </row>
    <row r="2743" spans="1:17" s="39" customFormat="1" x14ac:dyDescent="0.3">
      <c r="A2743" s="35"/>
      <c r="B2743" s="36"/>
      <c r="C2743" s="37"/>
      <c r="D2743" s="38" t="s">
        <v>5977</v>
      </c>
      <c r="E2743" s="35">
        <v>5.1929999999999996</v>
      </c>
      <c r="F2743" s="39" t="s">
        <v>77</v>
      </c>
      <c r="G2743" s="40" t="s">
        <v>77</v>
      </c>
      <c r="I2743" s="41"/>
      <c r="J2743" s="41"/>
      <c r="K2743" s="41">
        <f t="shared" si="198"/>
        <v>0</v>
      </c>
      <c r="L2743" s="42"/>
      <c r="M2743" s="42"/>
      <c r="N2743" s="41">
        <f t="shared" si="199"/>
        <v>0</v>
      </c>
      <c r="O2743" s="53"/>
      <c r="P2743" s="37"/>
      <c r="Q2743" s="36"/>
    </row>
    <row r="2744" spans="1:17" x14ac:dyDescent="0.3">
      <c r="K2744" s="66"/>
      <c r="L2744" s="67"/>
      <c r="M2744" s="67"/>
      <c r="N2744" s="66">
        <f>SUM(N2734:N2743)</f>
        <v>2549</v>
      </c>
      <c r="O2744" s="51">
        <v>73847</v>
      </c>
      <c r="P2744" s="68">
        <v>43783</v>
      </c>
      <c r="Q2744" s="21" t="s">
        <v>4419</v>
      </c>
    </row>
    <row r="2745" spans="1:17" x14ac:dyDescent="0.3">
      <c r="K2745" s="66"/>
      <c r="L2745" s="67"/>
      <c r="M2745" s="67"/>
      <c r="N2745" s="66"/>
    </row>
    <row r="2746" spans="1:17" x14ac:dyDescent="0.3">
      <c r="A2746" s="63" t="s">
        <v>5983</v>
      </c>
      <c r="C2746" s="48">
        <v>43783</v>
      </c>
      <c r="D2746" s="22" t="s">
        <v>5984</v>
      </c>
      <c r="E2746" s="44">
        <v>2.3414000000000001</v>
      </c>
      <c r="F2746" s="23" t="s">
        <v>5985</v>
      </c>
      <c r="G2746" s="24" t="s">
        <v>5986</v>
      </c>
      <c r="H2746" s="23">
        <v>1200</v>
      </c>
      <c r="I2746" s="25">
        <v>0.5</v>
      </c>
      <c r="J2746" s="46">
        <v>9440</v>
      </c>
      <c r="K2746" s="66">
        <f t="shared" si="198"/>
        <v>26970</v>
      </c>
      <c r="L2746" s="67"/>
      <c r="M2746" s="67"/>
      <c r="N2746" s="66">
        <f t="shared" si="199"/>
        <v>0.5</v>
      </c>
    </row>
    <row r="2747" spans="1:17" x14ac:dyDescent="0.3">
      <c r="A2747" s="63">
        <v>930</v>
      </c>
      <c r="C2747" s="48">
        <v>43783</v>
      </c>
      <c r="D2747" s="22" t="s">
        <v>5987</v>
      </c>
      <c r="E2747" s="44">
        <v>97.561000000000007</v>
      </c>
      <c r="F2747" s="23" t="s">
        <v>5988</v>
      </c>
      <c r="G2747" s="24" t="s">
        <v>5989</v>
      </c>
      <c r="H2747" s="23">
        <v>1030</v>
      </c>
      <c r="I2747" s="25">
        <v>0.5</v>
      </c>
      <c r="J2747" s="46">
        <v>135600</v>
      </c>
      <c r="K2747" s="66">
        <f t="shared" si="198"/>
        <v>387430</v>
      </c>
      <c r="L2747" s="67">
        <v>395118</v>
      </c>
      <c r="M2747" s="67">
        <v>1580.8</v>
      </c>
      <c r="N2747" s="66">
        <f t="shared" si="199"/>
        <v>1581.3</v>
      </c>
    </row>
    <row r="2748" spans="1:17" x14ac:dyDescent="0.3">
      <c r="A2748" s="63">
        <v>932</v>
      </c>
      <c r="C2748" s="48">
        <v>43783</v>
      </c>
      <c r="D2748" s="22" t="s">
        <v>5990</v>
      </c>
      <c r="E2748" s="44" t="s">
        <v>5991</v>
      </c>
      <c r="F2748" s="23" t="s">
        <v>5992</v>
      </c>
      <c r="G2748" s="24" t="s">
        <v>5993</v>
      </c>
      <c r="H2748" s="23">
        <v>3010</v>
      </c>
      <c r="I2748" s="25">
        <v>0.5</v>
      </c>
      <c r="J2748" s="46">
        <v>16690</v>
      </c>
      <c r="K2748" s="66">
        <f t="shared" si="198"/>
        <v>47690</v>
      </c>
      <c r="L2748" s="67">
        <v>36000</v>
      </c>
      <c r="M2748" s="67">
        <v>144</v>
      </c>
      <c r="N2748" s="66">
        <f t="shared" si="199"/>
        <v>144.5</v>
      </c>
    </row>
    <row r="2749" spans="1:17" x14ac:dyDescent="0.3">
      <c r="A2749" s="63">
        <v>933</v>
      </c>
      <c r="C2749" s="48">
        <v>43784</v>
      </c>
      <c r="D2749" s="22" t="s">
        <v>2067</v>
      </c>
      <c r="E2749" s="44" t="s">
        <v>6000</v>
      </c>
      <c r="F2749" s="23" t="s">
        <v>6001</v>
      </c>
      <c r="G2749" s="24" t="s">
        <v>6002</v>
      </c>
      <c r="H2749" s="23">
        <v>3010</v>
      </c>
      <c r="I2749" s="25">
        <v>0.5</v>
      </c>
      <c r="J2749" s="46">
        <v>13790</v>
      </c>
      <c r="K2749" s="66">
        <f t="shared" si="198"/>
        <v>39400</v>
      </c>
      <c r="L2749" s="67">
        <v>75000</v>
      </c>
      <c r="M2749" s="67">
        <v>300</v>
      </c>
      <c r="N2749" s="66">
        <f t="shared" si="199"/>
        <v>300.5</v>
      </c>
    </row>
    <row r="2750" spans="1:17" x14ac:dyDescent="0.3">
      <c r="A2750" s="63" t="s">
        <v>6003</v>
      </c>
      <c r="C2750" s="48">
        <v>43782</v>
      </c>
      <c r="D2750" s="22" t="s">
        <v>6004</v>
      </c>
      <c r="E2750" s="44">
        <v>0.41460000000000002</v>
      </c>
      <c r="F2750" s="23" t="s">
        <v>6005</v>
      </c>
      <c r="G2750" s="24" t="s">
        <v>2132</v>
      </c>
      <c r="H2750" s="23">
        <v>3010</v>
      </c>
      <c r="J2750" s="46">
        <v>336180</v>
      </c>
      <c r="K2750" s="66">
        <f t="shared" si="198"/>
        <v>960510</v>
      </c>
      <c r="L2750" s="67"/>
      <c r="M2750" s="67"/>
      <c r="N2750" s="66">
        <f t="shared" si="199"/>
        <v>0</v>
      </c>
      <c r="O2750" s="51" t="s">
        <v>6006</v>
      </c>
    </row>
    <row r="2751" spans="1:17" x14ac:dyDescent="0.3">
      <c r="A2751" s="63">
        <v>934</v>
      </c>
      <c r="C2751" s="48">
        <v>43784</v>
      </c>
      <c r="D2751" s="22" t="s">
        <v>6007</v>
      </c>
      <c r="E2751" s="44" t="s">
        <v>6009</v>
      </c>
      <c r="F2751" s="23" t="s">
        <v>6011</v>
      </c>
      <c r="G2751" s="24" t="s">
        <v>6012</v>
      </c>
      <c r="H2751" s="23">
        <v>3010</v>
      </c>
      <c r="I2751" s="25">
        <v>1</v>
      </c>
      <c r="J2751" s="46">
        <v>32560</v>
      </c>
      <c r="K2751" s="66">
        <f t="shared" si="198"/>
        <v>93030</v>
      </c>
      <c r="L2751" s="67">
        <v>88900</v>
      </c>
      <c r="M2751" s="67">
        <v>355.6</v>
      </c>
      <c r="N2751" s="66">
        <f t="shared" si="199"/>
        <v>356.6</v>
      </c>
    </row>
    <row r="2752" spans="1:17" x14ac:dyDescent="0.3">
      <c r="D2752" s="22" t="s">
        <v>6008</v>
      </c>
      <c r="E2752" s="44" t="s">
        <v>6010</v>
      </c>
      <c r="F2752" s="23" t="s">
        <v>2899</v>
      </c>
      <c r="K2752" s="66">
        <f t="shared" si="198"/>
        <v>0</v>
      </c>
      <c r="L2752" s="67"/>
      <c r="M2752" s="67"/>
      <c r="N2752" s="66">
        <f t="shared" si="199"/>
        <v>0</v>
      </c>
    </row>
    <row r="2753" spans="1:17" x14ac:dyDescent="0.3">
      <c r="A2753" s="63">
        <v>935</v>
      </c>
      <c r="C2753" s="48">
        <v>43784</v>
      </c>
      <c r="D2753" s="22" t="s">
        <v>6013</v>
      </c>
      <c r="E2753" s="44" t="s">
        <v>6014</v>
      </c>
      <c r="F2753" s="23" t="s">
        <v>6015</v>
      </c>
      <c r="G2753" s="24" t="s">
        <v>6016</v>
      </c>
      <c r="H2753" s="23">
        <v>1150</v>
      </c>
      <c r="I2753" s="25">
        <v>0.5</v>
      </c>
      <c r="J2753" s="46">
        <v>24130</v>
      </c>
      <c r="K2753" s="66">
        <f t="shared" ref="K2753:K2812" si="200">ROUND(J2753/0.35,-1)</f>
        <v>68940</v>
      </c>
      <c r="L2753" s="67">
        <v>115000</v>
      </c>
      <c r="M2753" s="67">
        <v>460</v>
      </c>
      <c r="N2753" s="66">
        <f t="shared" ref="N2753:N2812" si="201">I2753+M2753</f>
        <v>460.5</v>
      </c>
    </row>
    <row r="2754" spans="1:17" x14ac:dyDescent="0.3">
      <c r="A2754" s="63">
        <v>936</v>
      </c>
      <c r="C2754" s="48">
        <v>43784</v>
      </c>
      <c r="D2754" s="22" t="s">
        <v>3748</v>
      </c>
      <c r="E2754" s="44">
        <v>1.07</v>
      </c>
      <c r="F2754" s="23" t="s">
        <v>6018</v>
      </c>
      <c r="G2754" s="24" t="s">
        <v>3222</v>
      </c>
      <c r="H2754" s="23">
        <v>1220</v>
      </c>
      <c r="I2754" s="25">
        <v>1</v>
      </c>
      <c r="J2754" s="46">
        <v>50240</v>
      </c>
      <c r="K2754" s="66">
        <f t="shared" si="200"/>
        <v>143540</v>
      </c>
      <c r="L2754" s="67">
        <v>85000</v>
      </c>
      <c r="M2754" s="67">
        <v>340</v>
      </c>
      <c r="N2754" s="66">
        <f t="shared" si="201"/>
        <v>341</v>
      </c>
    </row>
    <row r="2755" spans="1:17" x14ac:dyDescent="0.3">
      <c r="D2755" s="22" t="s">
        <v>6017</v>
      </c>
      <c r="E2755" s="44">
        <v>3.94</v>
      </c>
      <c r="F2755" s="23" t="s">
        <v>2899</v>
      </c>
      <c r="G2755" s="24" t="s">
        <v>77</v>
      </c>
      <c r="K2755" s="66">
        <f t="shared" si="200"/>
        <v>0</v>
      </c>
      <c r="L2755" s="67"/>
      <c r="M2755" s="67"/>
      <c r="N2755" s="66">
        <f t="shared" si="201"/>
        <v>0</v>
      </c>
    </row>
    <row r="2756" spans="1:17" s="39" customFormat="1" x14ac:dyDescent="0.3">
      <c r="A2756" s="35">
        <v>937</v>
      </c>
      <c r="B2756" s="36"/>
      <c r="C2756" s="37">
        <v>43784</v>
      </c>
      <c r="D2756" s="38" t="s">
        <v>6019</v>
      </c>
      <c r="E2756" s="35">
        <v>15</v>
      </c>
      <c r="F2756" s="39" t="s">
        <v>6020</v>
      </c>
      <c r="G2756" s="40" t="s">
        <v>6021</v>
      </c>
      <c r="H2756" s="39">
        <v>1150</v>
      </c>
      <c r="I2756" s="41">
        <v>0.5</v>
      </c>
      <c r="J2756" s="41">
        <v>44200</v>
      </c>
      <c r="K2756" s="41">
        <f t="shared" si="200"/>
        <v>126290</v>
      </c>
      <c r="L2756" s="42">
        <v>82269.69</v>
      </c>
      <c r="M2756" s="42">
        <v>329.08</v>
      </c>
      <c r="N2756" s="41">
        <f t="shared" si="201"/>
        <v>329.58</v>
      </c>
      <c r="O2756" s="53"/>
      <c r="P2756" s="37"/>
      <c r="Q2756" s="36"/>
    </row>
    <row r="2757" spans="1:17" x14ac:dyDescent="0.3">
      <c r="K2757" s="66"/>
      <c r="L2757" s="67"/>
      <c r="M2757" s="67"/>
      <c r="N2757" s="66">
        <f>SUM(N2746:N2756)</f>
        <v>3514.48</v>
      </c>
      <c r="O2757" s="51">
        <v>73871</v>
      </c>
      <c r="P2757" s="68">
        <v>43784</v>
      </c>
      <c r="Q2757" s="21" t="s">
        <v>4419</v>
      </c>
    </row>
    <row r="2758" spans="1:17" x14ac:dyDescent="0.3">
      <c r="K2758" s="66"/>
      <c r="L2758" s="67"/>
      <c r="M2758" s="67"/>
      <c r="N2758" s="66"/>
    </row>
    <row r="2759" spans="1:17" x14ac:dyDescent="0.3">
      <c r="A2759" s="63" t="s">
        <v>5994</v>
      </c>
      <c r="C2759" s="48">
        <v>43784</v>
      </c>
      <c r="D2759" s="22" t="s">
        <v>5995</v>
      </c>
      <c r="E2759" s="44" t="s">
        <v>4041</v>
      </c>
      <c r="F2759" s="23" t="s">
        <v>5996</v>
      </c>
      <c r="G2759" s="24" t="s">
        <v>5997</v>
      </c>
      <c r="H2759" s="23">
        <v>1070</v>
      </c>
      <c r="I2759" s="25">
        <v>0.5</v>
      </c>
      <c r="J2759" s="46">
        <v>34110</v>
      </c>
      <c r="K2759" s="66">
        <f>ROUND(J2759/0.35,-1)</f>
        <v>97460</v>
      </c>
      <c r="L2759" s="67"/>
      <c r="M2759" s="67"/>
      <c r="N2759" s="66">
        <f>I2759+M2759</f>
        <v>0.5</v>
      </c>
    </row>
    <row r="2760" spans="1:17" x14ac:dyDescent="0.3">
      <c r="A2760" s="63" t="s">
        <v>5998</v>
      </c>
      <c r="C2760" s="48">
        <v>43784</v>
      </c>
      <c r="D2760" s="22" t="s">
        <v>5999</v>
      </c>
      <c r="E2760" s="44">
        <v>0.59199999999999997</v>
      </c>
      <c r="F2760" s="23" t="s">
        <v>6022</v>
      </c>
      <c r="G2760" s="24" t="s">
        <v>6023</v>
      </c>
      <c r="H2760" s="23">
        <v>1070</v>
      </c>
      <c r="I2760" s="25">
        <v>0.5</v>
      </c>
      <c r="J2760" s="46">
        <v>11710</v>
      </c>
      <c r="K2760" s="66">
        <f>ROUND(J2760/0.35,-1)</f>
        <v>33460</v>
      </c>
      <c r="L2760" s="67"/>
      <c r="M2760" s="67"/>
      <c r="N2760" s="66">
        <f>I2760+M2760</f>
        <v>0.5</v>
      </c>
      <c r="O2760" s="152"/>
    </row>
    <row r="2761" spans="1:17" x14ac:dyDescent="0.3">
      <c r="A2761" s="63" t="s">
        <v>6024</v>
      </c>
      <c r="C2761" s="48">
        <v>43784</v>
      </c>
      <c r="D2761" s="22" t="s">
        <v>6025</v>
      </c>
      <c r="E2761" s="44">
        <v>53.915999999999997</v>
      </c>
      <c r="F2761" s="23" t="s">
        <v>6028</v>
      </c>
      <c r="G2761" s="24" t="s">
        <v>6029</v>
      </c>
      <c r="H2761" s="23">
        <v>1050</v>
      </c>
      <c r="I2761" s="25">
        <v>1.5</v>
      </c>
      <c r="J2761" s="46">
        <v>205280</v>
      </c>
      <c r="K2761" s="66">
        <f t="shared" si="200"/>
        <v>586510</v>
      </c>
      <c r="L2761" s="67"/>
      <c r="M2761" s="67"/>
      <c r="N2761" s="66">
        <f t="shared" si="201"/>
        <v>1.5</v>
      </c>
    </row>
    <row r="2762" spans="1:17" x14ac:dyDescent="0.3">
      <c r="D2762" s="22" t="s">
        <v>6026</v>
      </c>
      <c r="E2762" s="44">
        <v>9.1180000000000003</v>
      </c>
      <c r="F2762" s="23" t="s">
        <v>2899</v>
      </c>
      <c r="G2762" s="24" t="s">
        <v>2899</v>
      </c>
      <c r="K2762" s="66">
        <f t="shared" si="200"/>
        <v>0</v>
      </c>
      <c r="L2762" s="67"/>
      <c r="M2762" s="67"/>
      <c r="N2762" s="66">
        <f t="shared" si="201"/>
        <v>0</v>
      </c>
    </row>
    <row r="2763" spans="1:17" x14ac:dyDescent="0.3">
      <c r="D2763" s="22" t="s">
        <v>6027</v>
      </c>
      <c r="E2763" s="44">
        <v>3.8029999999999999</v>
      </c>
      <c r="F2763" s="23" t="s">
        <v>2899</v>
      </c>
      <c r="G2763" s="24" t="s">
        <v>2899</v>
      </c>
      <c r="K2763" s="66">
        <f t="shared" si="200"/>
        <v>0</v>
      </c>
      <c r="L2763" s="67"/>
      <c r="M2763" s="67"/>
      <c r="N2763" s="66">
        <f t="shared" si="201"/>
        <v>0</v>
      </c>
    </row>
    <row r="2764" spans="1:17" x14ac:dyDescent="0.3">
      <c r="A2764" s="63" t="s">
        <v>6030</v>
      </c>
      <c r="C2764" s="48">
        <v>43784</v>
      </c>
      <c r="D2764" s="22" t="s">
        <v>6031</v>
      </c>
      <c r="E2764" s="44">
        <v>2.1269999999999998</v>
      </c>
      <c r="F2764" s="23" t="s">
        <v>6032</v>
      </c>
      <c r="G2764" s="24" t="s">
        <v>6029</v>
      </c>
      <c r="H2764" s="23">
        <v>1050</v>
      </c>
      <c r="I2764" s="25">
        <v>0.5</v>
      </c>
      <c r="J2764" s="46">
        <v>4100</v>
      </c>
      <c r="K2764" s="66">
        <f t="shared" si="200"/>
        <v>11710</v>
      </c>
      <c r="L2764" s="67"/>
      <c r="M2764" s="67"/>
      <c r="N2764" s="66">
        <f t="shared" si="201"/>
        <v>0.5</v>
      </c>
    </row>
    <row r="2765" spans="1:17" x14ac:dyDescent="0.3">
      <c r="A2765" s="63">
        <v>938</v>
      </c>
      <c r="C2765" s="48">
        <v>43784</v>
      </c>
      <c r="D2765" s="22" t="s">
        <v>6033</v>
      </c>
      <c r="E2765" s="44">
        <v>8.4000000000000005E-2</v>
      </c>
      <c r="F2765" s="23" t="s">
        <v>6035</v>
      </c>
      <c r="G2765" s="24" t="s">
        <v>6036</v>
      </c>
      <c r="H2765" s="23">
        <v>1050</v>
      </c>
      <c r="I2765" s="25">
        <v>1</v>
      </c>
      <c r="J2765" s="46">
        <v>19870</v>
      </c>
      <c r="K2765" s="66">
        <f t="shared" si="200"/>
        <v>56770</v>
      </c>
      <c r="L2765" s="67">
        <v>34000</v>
      </c>
      <c r="M2765" s="67">
        <v>136</v>
      </c>
      <c r="N2765" s="66">
        <f t="shared" si="201"/>
        <v>137</v>
      </c>
    </row>
    <row r="2766" spans="1:17" x14ac:dyDescent="0.3">
      <c r="D2766" s="22" t="s">
        <v>6034</v>
      </c>
      <c r="E2766" s="44">
        <v>0.25</v>
      </c>
      <c r="F2766" s="23" t="s">
        <v>2899</v>
      </c>
      <c r="G2766" s="24" t="s">
        <v>2899</v>
      </c>
      <c r="K2766" s="66">
        <f t="shared" si="200"/>
        <v>0</v>
      </c>
      <c r="L2766" s="67"/>
      <c r="M2766" s="67"/>
      <c r="N2766" s="66">
        <f t="shared" si="201"/>
        <v>0</v>
      </c>
    </row>
    <row r="2767" spans="1:17" x14ac:dyDescent="0.3">
      <c r="A2767" s="63" t="s">
        <v>6041</v>
      </c>
      <c r="C2767" s="48">
        <v>43783</v>
      </c>
      <c r="D2767" s="22" t="s">
        <v>6038</v>
      </c>
      <c r="E2767" s="44">
        <v>5.5899999999999998E-2</v>
      </c>
      <c r="F2767" s="23" t="s">
        <v>6039</v>
      </c>
      <c r="G2767" s="24" t="s">
        <v>6040</v>
      </c>
      <c r="H2767" s="23">
        <v>1120</v>
      </c>
      <c r="I2767" s="25">
        <v>0.5</v>
      </c>
      <c r="J2767" s="46">
        <v>875</v>
      </c>
      <c r="K2767" s="66">
        <f t="shared" si="200"/>
        <v>2500</v>
      </c>
      <c r="L2767" s="67"/>
      <c r="M2767" s="67"/>
      <c r="N2767" s="66">
        <f t="shared" si="201"/>
        <v>0.5</v>
      </c>
    </row>
    <row r="2768" spans="1:17" x14ac:dyDescent="0.3">
      <c r="A2768" s="63" t="s">
        <v>6037</v>
      </c>
      <c r="C2768" s="48">
        <v>43783</v>
      </c>
      <c r="D2768" s="22" t="s">
        <v>6038</v>
      </c>
      <c r="E2768" s="44">
        <v>2.5112999999999999</v>
      </c>
      <c r="F2768" s="23" t="s">
        <v>6042</v>
      </c>
      <c r="G2768" s="24" t="s">
        <v>6043</v>
      </c>
      <c r="H2768" s="23">
        <v>1120</v>
      </c>
      <c r="I2768" s="25">
        <v>0.5</v>
      </c>
      <c r="J2768" s="46">
        <v>4640</v>
      </c>
      <c r="K2768" s="66">
        <f t="shared" si="200"/>
        <v>13260</v>
      </c>
      <c r="L2768" s="67"/>
      <c r="M2768" s="67"/>
      <c r="N2768" s="66">
        <f t="shared" si="201"/>
        <v>0.5</v>
      </c>
    </row>
    <row r="2769" spans="1:14" x14ac:dyDescent="0.3">
      <c r="A2769" s="63" t="s">
        <v>6044</v>
      </c>
      <c r="C2769" s="48">
        <v>43787</v>
      </c>
      <c r="D2769" s="22" t="s">
        <v>6045</v>
      </c>
      <c r="E2769" s="44">
        <v>5.37</v>
      </c>
      <c r="F2769" s="23" t="s">
        <v>6047</v>
      </c>
      <c r="G2769" s="24" t="s">
        <v>6048</v>
      </c>
      <c r="H2769" s="23">
        <v>1220</v>
      </c>
      <c r="I2769" s="25">
        <v>1</v>
      </c>
      <c r="J2769" s="46">
        <v>54300</v>
      </c>
      <c r="K2769" s="66">
        <f t="shared" si="200"/>
        <v>155140</v>
      </c>
      <c r="L2769" s="67"/>
      <c r="M2769" s="67"/>
      <c r="N2769" s="66">
        <f t="shared" si="201"/>
        <v>1</v>
      </c>
    </row>
    <row r="2770" spans="1:14" x14ac:dyDescent="0.3">
      <c r="D2770" s="22" t="s">
        <v>6046</v>
      </c>
      <c r="E2770" s="44">
        <v>2.4140000000000001</v>
      </c>
      <c r="F2770" s="23" t="s">
        <v>2899</v>
      </c>
      <c r="K2770" s="66">
        <f t="shared" si="200"/>
        <v>0</v>
      </c>
      <c r="L2770" s="67"/>
      <c r="M2770" s="67"/>
      <c r="N2770" s="66">
        <f t="shared" si="201"/>
        <v>0</v>
      </c>
    </row>
    <row r="2771" spans="1:14" x14ac:dyDescent="0.3">
      <c r="A2771" s="63">
        <v>939</v>
      </c>
      <c r="C2771" s="48">
        <v>43787</v>
      </c>
      <c r="D2771" s="22" t="s">
        <v>6049</v>
      </c>
      <c r="E2771" s="44">
        <v>21.5046</v>
      </c>
      <c r="F2771" s="23" t="s">
        <v>6050</v>
      </c>
      <c r="G2771" s="24" t="s">
        <v>6051</v>
      </c>
      <c r="H2771" s="23">
        <v>1070</v>
      </c>
      <c r="I2771" s="25">
        <v>0.5</v>
      </c>
      <c r="J2771" s="46">
        <v>42000</v>
      </c>
      <c r="K2771" s="66">
        <f t="shared" si="200"/>
        <v>120000</v>
      </c>
      <c r="L2771" s="67">
        <v>134000</v>
      </c>
      <c r="M2771" s="67">
        <v>536</v>
      </c>
      <c r="N2771" s="66">
        <f t="shared" si="201"/>
        <v>536.5</v>
      </c>
    </row>
    <row r="2772" spans="1:14" x14ac:dyDescent="0.3">
      <c r="A2772" s="63" t="s">
        <v>6052</v>
      </c>
      <c r="C2772" s="48">
        <v>43787</v>
      </c>
      <c r="D2772" s="22" t="s">
        <v>6053</v>
      </c>
      <c r="E2772" s="44">
        <v>0.83399999999999996</v>
      </c>
      <c r="F2772" s="23" t="s">
        <v>6057</v>
      </c>
      <c r="G2772" s="24" t="s">
        <v>6058</v>
      </c>
      <c r="H2772" s="23">
        <v>1160</v>
      </c>
      <c r="I2772" s="25">
        <v>2</v>
      </c>
      <c r="J2772" s="46">
        <v>279440</v>
      </c>
      <c r="K2772" s="66">
        <f t="shared" si="200"/>
        <v>798400</v>
      </c>
      <c r="L2772" s="67"/>
      <c r="M2772" s="67"/>
      <c r="N2772" s="66">
        <f t="shared" si="201"/>
        <v>2</v>
      </c>
    </row>
    <row r="2773" spans="1:14" x14ac:dyDescent="0.3">
      <c r="D2773" s="22" t="s">
        <v>6054</v>
      </c>
      <c r="E2773" s="44">
        <v>178.48400000000001</v>
      </c>
      <c r="F2773" s="23" t="s">
        <v>2899</v>
      </c>
      <c r="G2773" s="24" t="s">
        <v>2899</v>
      </c>
      <c r="K2773" s="66">
        <f t="shared" si="200"/>
        <v>0</v>
      </c>
      <c r="L2773" s="67"/>
      <c r="M2773" s="67"/>
      <c r="N2773" s="66">
        <f t="shared" si="201"/>
        <v>0</v>
      </c>
    </row>
    <row r="2774" spans="1:14" x14ac:dyDescent="0.3">
      <c r="D2774" s="22" t="s">
        <v>6055</v>
      </c>
      <c r="E2774" s="44">
        <v>23.077000000000002</v>
      </c>
      <c r="F2774" s="23" t="s">
        <v>2899</v>
      </c>
      <c r="G2774" s="24" t="s">
        <v>2899</v>
      </c>
      <c r="K2774" s="66">
        <f t="shared" si="200"/>
        <v>0</v>
      </c>
      <c r="L2774" s="67"/>
      <c r="M2774" s="67"/>
      <c r="N2774" s="66">
        <f t="shared" si="201"/>
        <v>0</v>
      </c>
    </row>
    <row r="2775" spans="1:14" x14ac:dyDescent="0.3">
      <c r="D2775" s="22" t="s">
        <v>6056</v>
      </c>
      <c r="E2775" s="44">
        <v>1.9E-2</v>
      </c>
      <c r="F2775" s="23" t="s">
        <v>2899</v>
      </c>
      <c r="G2775" s="24" t="s">
        <v>2899</v>
      </c>
      <c r="K2775" s="66">
        <f t="shared" si="200"/>
        <v>0</v>
      </c>
      <c r="L2775" s="67"/>
      <c r="M2775" s="67"/>
      <c r="N2775" s="66">
        <f t="shared" si="201"/>
        <v>0</v>
      </c>
    </row>
    <row r="2776" spans="1:14" x14ac:dyDescent="0.3">
      <c r="A2776" s="63" t="s">
        <v>6059</v>
      </c>
      <c r="C2776" s="48">
        <v>43787</v>
      </c>
      <c r="D2776" s="22" t="s">
        <v>6060</v>
      </c>
      <c r="E2776" s="44" t="s">
        <v>462</v>
      </c>
      <c r="F2776" s="23" t="s">
        <v>6061</v>
      </c>
      <c r="G2776" s="24" t="s">
        <v>6062</v>
      </c>
      <c r="H2776" s="23">
        <v>2050</v>
      </c>
      <c r="I2776" s="25">
        <v>0.5</v>
      </c>
      <c r="K2776" s="66">
        <f t="shared" si="200"/>
        <v>0</v>
      </c>
      <c r="L2776" s="67"/>
      <c r="M2776" s="67"/>
      <c r="N2776" s="66">
        <f t="shared" si="201"/>
        <v>0.5</v>
      </c>
    </row>
    <row r="2777" spans="1:14" x14ac:dyDescent="0.3">
      <c r="A2777" s="63" t="s">
        <v>6063</v>
      </c>
      <c r="C2777" s="48">
        <v>43787</v>
      </c>
      <c r="D2777" s="22" t="s">
        <v>6064</v>
      </c>
      <c r="E2777" s="44">
        <v>57</v>
      </c>
      <c r="F2777" s="23" t="s">
        <v>6065</v>
      </c>
      <c r="G2777" s="24" t="s">
        <v>6066</v>
      </c>
      <c r="H2777" s="23">
        <v>1010</v>
      </c>
      <c r="I2777" s="25">
        <v>0.5</v>
      </c>
      <c r="J2777" s="46">
        <v>99630</v>
      </c>
      <c r="K2777" s="66">
        <f t="shared" si="200"/>
        <v>284660</v>
      </c>
      <c r="L2777" s="67"/>
      <c r="M2777" s="67"/>
      <c r="N2777" s="66">
        <f t="shared" si="201"/>
        <v>0.5</v>
      </c>
    </row>
    <row r="2778" spans="1:14" x14ac:dyDescent="0.3">
      <c r="A2778" s="63" t="s">
        <v>6067</v>
      </c>
      <c r="C2778" s="48">
        <v>43787</v>
      </c>
      <c r="D2778" s="22" t="s">
        <v>6068</v>
      </c>
      <c r="E2778" s="44" t="s">
        <v>6069</v>
      </c>
      <c r="F2778" s="23" t="s">
        <v>6071</v>
      </c>
      <c r="G2778" s="24" t="s">
        <v>6072</v>
      </c>
      <c r="H2778" s="23">
        <v>1190</v>
      </c>
      <c r="I2778" s="25">
        <v>1</v>
      </c>
      <c r="K2778" s="66">
        <f t="shared" si="200"/>
        <v>0</v>
      </c>
      <c r="L2778" s="67"/>
      <c r="M2778" s="67"/>
      <c r="N2778" s="66">
        <f t="shared" si="201"/>
        <v>1</v>
      </c>
    </row>
    <row r="2779" spans="1:14" x14ac:dyDescent="0.3">
      <c r="D2779" s="22" t="s">
        <v>6070</v>
      </c>
      <c r="E2779" s="44" t="s">
        <v>6069</v>
      </c>
      <c r="F2779" s="23" t="s">
        <v>77</v>
      </c>
      <c r="G2779" s="24" t="s">
        <v>77</v>
      </c>
      <c r="K2779" s="66">
        <f t="shared" si="200"/>
        <v>0</v>
      </c>
      <c r="L2779" s="67"/>
      <c r="M2779" s="67"/>
      <c r="N2779" s="66">
        <f t="shared" si="201"/>
        <v>0</v>
      </c>
    </row>
    <row r="2780" spans="1:14" x14ac:dyDescent="0.3">
      <c r="A2780" s="63">
        <v>940</v>
      </c>
      <c r="C2780" s="48">
        <v>43787</v>
      </c>
      <c r="D2780" s="22" t="s">
        <v>6073</v>
      </c>
      <c r="E2780" s="44">
        <v>13.712</v>
      </c>
      <c r="F2780" s="23" t="s">
        <v>6074</v>
      </c>
      <c r="G2780" s="24" t="s">
        <v>6075</v>
      </c>
      <c r="H2780" s="23">
        <v>1120</v>
      </c>
      <c r="I2780" s="25">
        <v>0.5</v>
      </c>
      <c r="J2780" s="46">
        <v>28260</v>
      </c>
      <c r="K2780" s="66">
        <f t="shared" si="200"/>
        <v>80740</v>
      </c>
      <c r="L2780" s="67">
        <v>191968</v>
      </c>
      <c r="M2780" s="67">
        <v>767.84</v>
      </c>
      <c r="N2780" s="66">
        <f t="shared" si="201"/>
        <v>768.34</v>
      </c>
    </row>
    <row r="2781" spans="1:14" x14ac:dyDescent="0.3">
      <c r="A2781" s="63" t="s">
        <v>6076</v>
      </c>
      <c r="C2781" s="48">
        <v>43787</v>
      </c>
      <c r="D2781" s="22" t="s">
        <v>6077</v>
      </c>
      <c r="E2781" s="44" t="s">
        <v>6078</v>
      </c>
      <c r="F2781" s="23" t="s">
        <v>6079</v>
      </c>
      <c r="G2781" s="24" t="s">
        <v>6080</v>
      </c>
      <c r="H2781" s="23">
        <v>3010</v>
      </c>
      <c r="I2781" s="25">
        <v>0.5</v>
      </c>
      <c r="J2781" s="46">
        <v>46800</v>
      </c>
      <c r="K2781" s="66">
        <f t="shared" si="200"/>
        <v>133710</v>
      </c>
      <c r="L2781" s="67"/>
      <c r="M2781" s="67"/>
      <c r="N2781" s="66">
        <f t="shared" si="201"/>
        <v>0.5</v>
      </c>
    </row>
    <row r="2782" spans="1:14" x14ac:dyDescent="0.3">
      <c r="A2782" s="63">
        <v>941</v>
      </c>
      <c r="C2782" s="48">
        <v>43787</v>
      </c>
      <c r="D2782" s="22" t="s">
        <v>6081</v>
      </c>
      <c r="E2782" s="44">
        <v>5.3769999999999998</v>
      </c>
      <c r="F2782" s="23" t="s">
        <v>6083</v>
      </c>
      <c r="G2782" s="24" t="s">
        <v>6084</v>
      </c>
      <c r="H2782" s="23">
        <v>1120</v>
      </c>
      <c r="I2782" s="25">
        <v>1</v>
      </c>
      <c r="J2782" s="46">
        <v>46550</v>
      </c>
      <c r="K2782" s="66">
        <f t="shared" si="200"/>
        <v>133000</v>
      </c>
      <c r="L2782" s="67">
        <v>125000</v>
      </c>
      <c r="M2782" s="67">
        <v>500</v>
      </c>
      <c r="N2782" s="66">
        <f t="shared" si="201"/>
        <v>501</v>
      </c>
    </row>
    <row r="2783" spans="1:14" x14ac:dyDescent="0.3">
      <c r="D2783" s="22" t="s">
        <v>6082</v>
      </c>
      <c r="E2783" s="44">
        <v>1.0851999999999999</v>
      </c>
      <c r="F2783" s="23" t="s">
        <v>77</v>
      </c>
      <c r="G2783" s="24" t="s">
        <v>77</v>
      </c>
      <c r="K2783" s="66">
        <f t="shared" si="200"/>
        <v>0</v>
      </c>
      <c r="L2783" s="67"/>
      <c r="M2783" s="67"/>
      <c r="N2783" s="66">
        <f t="shared" si="201"/>
        <v>0</v>
      </c>
    </row>
    <row r="2784" spans="1:14" ht="13.5" customHeight="1" x14ac:dyDescent="0.3">
      <c r="A2784" s="63" t="s">
        <v>6085</v>
      </c>
      <c r="C2784" s="48">
        <v>43788</v>
      </c>
      <c r="D2784" s="22" t="s">
        <v>1033</v>
      </c>
      <c r="E2784" s="44">
        <v>12.643000000000001</v>
      </c>
      <c r="F2784" s="23" t="s">
        <v>6086</v>
      </c>
      <c r="G2784" s="24" t="s">
        <v>6087</v>
      </c>
      <c r="H2784" s="23">
        <v>1030</v>
      </c>
      <c r="I2784" s="25">
        <v>1</v>
      </c>
      <c r="J2784" s="46">
        <v>64520</v>
      </c>
      <c r="K2784" s="66">
        <f t="shared" si="200"/>
        <v>184340</v>
      </c>
      <c r="L2784" s="67"/>
      <c r="M2784" s="67"/>
      <c r="N2784" s="66">
        <f t="shared" si="201"/>
        <v>1</v>
      </c>
    </row>
    <row r="2785" spans="1:17" s="39" customFormat="1" x14ac:dyDescent="0.3">
      <c r="A2785" s="35"/>
      <c r="B2785" s="36"/>
      <c r="C2785" s="37"/>
      <c r="D2785" s="38" t="s">
        <v>1034</v>
      </c>
      <c r="E2785" s="35">
        <v>4.2759999999999998</v>
      </c>
      <c r="F2785" s="39" t="s">
        <v>77</v>
      </c>
      <c r="G2785" s="40" t="s">
        <v>77</v>
      </c>
      <c r="I2785" s="41"/>
      <c r="J2785" s="41"/>
      <c r="K2785" s="41">
        <f t="shared" si="200"/>
        <v>0</v>
      </c>
      <c r="L2785" s="42"/>
      <c r="M2785" s="42"/>
      <c r="N2785" s="41">
        <f t="shared" si="201"/>
        <v>0</v>
      </c>
      <c r="O2785" s="53"/>
      <c r="P2785" s="37"/>
      <c r="Q2785" s="36"/>
    </row>
    <row r="2786" spans="1:17" x14ac:dyDescent="0.3">
      <c r="K2786" s="66"/>
      <c r="L2786" s="67"/>
      <c r="M2786" s="67"/>
      <c r="N2786" s="66">
        <f>SUM(N2759:N2785)</f>
        <v>1953.3400000000001</v>
      </c>
      <c r="O2786" s="51">
        <v>73913</v>
      </c>
      <c r="P2786" s="68">
        <v>43788</v>
      </c>
      <c r="Q2786" s="21" t="s">
        <v>4419</v>
      </c>
    </row>
    <row r="2787" spans="1:17" x14ac:dyDescent="0.3">
      <c r="K2787" s="66"/>
      <c r="L2787" s="67"/>
      <c r="M2787" s="67"/>
      <c r="N2787" s="66"/>
    </row>
    <row r="2788" spans="1:17" x14ac:dyDescent="0.3">
      <c r="A2788" s="63" t="s">
        <v>6088</v>
      </c>
      <c r="C2788" s="48">
        <v>43788</v>
      </c>
      <c r="D2788" s="22" t="s">
        <v>6089</v>
      </c>
      <c r="E2788" s="44" t="s">
        <v>6090</v>
      </c>
      <c r="F2788" s="23" t="s">
        <v>6091</v>
      </c>
      <c r="G2788" s="24" t="s">
        <v>6092</v>
      </c>
      <c r="H2788" s="23">
        <v>1090</v>
      </c>
      <c r="I2788" s="25">
        <v>0.5</v>
      </c>
      <c r="J2788" s="46">
        <v>43580</v>
      </c>
      <c r="K2788" s="66">
        <f t="shared" si="200"/>
        <v>124510</v>
      </c>
      <c r="L2788" s="67"/>
      <c r="M2788" s="67"/>
      <c r="N2788" s="66">
        <f t="shared" si="201"/>
        <v>0.5</v>
      </c>
    </row>
    <row r="2789" spans="1:17" x14ac:dyDescent="0.3">
      <c r="A2789" s="63">
        <v>942</v>
      </c>
      <c r="C2789" s="48">
        <v>43788</v>
      </c>
      <c r="D2789" s="22" t="s">
        <v>6093</v>
      </c>
      <c r="E2789" s="44">
        <v>5.3999999999999999E-2</v>
      </c>
      <c r="F2789" s="23" t="s">
        <v>6095</v>
      </c>
      <c r="G2789" s="24" t="s">
        <v>5993</v>
      </c>
      <c r="H2789" s="23">
        <v>3010</v>
      </c>
      <c r="I2789" s="25">
        <v>1</v>
      </c>
      <c r="J2789" s="46">
        <v>15670</v>
      </c>
      <c r="K2789" s="66">
        <f t="shared" si="200"/>
        <v>44770</v>
      </c>
      <c r="L2789" s="67">
        <v>36000</v>
      </c>
      <c r="M2789" s="67">
        <v>144</v>
      </c>
      <c r="N2789" s="66">
        <f t="shared" si="201"/>
        <v>145</v>
      </c>
      <c r="O2789" s="51" t="s">
        <v>6096</v>
      </c>
    </row>
    <row r="2790" spans="1:17" x14ac:dyDescent="0.3">
      <c r="D2790" s="22" t="s">
        <v>6094</v>
      </c>
      <c r="E2790" s="44">
        <v>5.28E-2</v>
      </c>
      <c r="F2790" s="23" t="s">
        <v>77</v>
      </c>
      <c r="G2790" s="24" t="s">
        <v>77</v>
      </c>
      <c r="K2790" s="66">
        <f t="shared" si="200"/>
        <v>0</v>
      </c>
      <c r="L2790" s="67"/>
      <c r="M2790" s="67"/>
      <c r="N2790" s="66">
        <f t="shared" si="201"/>
        <v>0</v>
      </c>
    </row>
    <row r="2791" spans="1:17" s="39" customFormat="1" x14ac:dyDescent="0.3">
      <c r="A2791" s="35" t="s">
        <v>6097</v>
      </c>
      <c r="B2791" s="36"/>
      <c r="C2791" s="37">
        <v>43789</v>
      </c>
      <c r="D2791" s="38" t="s">
        <v>6098</v>
      </c>
      <c r="E2791" s="35">
        <v>13.497999999999999</v>
      </c>
      <c r="F2791" s="39" t="s">
        <v>6099</v>
      </c>
      <c r="G2791" s="40" t="s">
        <v>6100</v>
      </c>
      <c r="H2791" s="39">
        <v>1070</v>
      </c>
      <c r="I2791" s="41">
        <v>0.5</v>
      </c>
      <c r="J2791" s="41">
        <v>66830</v>
      </c>
      <c r="K2791" s="41">
        <f t="shared" si="200"/>
        <v>190940</v>
      </c>
      <c r="L2791" s="42"/>
      <c r="M2791" s="42"/>
      <c r="N2791" s="41">
        <f t="shared" si="201"/>
        <v>0.5</v>
      </c>
      <c r="O2791" s="53"/>
      <c r="P2791" s="37"/>
      <c r="Q2791" s="36"/>
    </row>
    <row r="2792" spans="1:17" x14ac:dyDescent="0.3">
      <c r="K2792" s="66"/>
      <c r="L2792" s="67"/>
      <c r="M2792" s="67"/>
      <c r="N2792" s="66">
        <f>SUM(N2788:N2791)</f>
        <v>146</v>
      </c>
      <c r="O2792" s="51">
        <v>73925</v>
      </c>
      <c r="P2792" s="68">
        <v>43789</v>
      </c>
      <c r="Q2792" s="21" t="s">
        <v>4216</v>
      </c>
    </row>
    <row r="2793" spans="1:17" x14ac:dyDescent="0.3">
      <c r="K2793" s="66"/>
      <c r="L2793" s="67"/>
      <c r="M2793" s="67"/>
      <c r="N2793" s="66"/>
    </row>
    <row r="2794" spans="1:17" x14ac:dyDescent="0.3">
      <c r="A2794" s="63">
        <v>943</v>
      </c>
      <c r="C2794" s="48">
        <v>43789</v>
      </c>
      <c r="D2794" s="22" t="s">
        <v>6101</v>
      </c>
      <c r="E2794" s="44" t="s">
        <v>6104</v>
      </c>
      <c r="F2794" s="23" t="s">
        <v>6107</v>
      </c>
      <c r="G2794" s="24" t="s">
        <v>6108</v>
      </c>
      <c r="H2794" s="23">
        <v>3010</v>
      </c>
      <c r="I2794" s="25">
        <v>1.5</v>
      </c>
      <c r="J2794" s="46">
        <v>58290</v>
      </c>
      <c r="K2794" s="66">
        <f t="shared" si="200"/>
        <v>166540</v>
      </c>
      <c r="L2794" s="67">
        <v>175000</v>
      </c>
      <c r="M2794" s="67">
        <v>700</v>
      </c>
      <c r="N2794" s="66">
        <f t="shared" si="201"/>
        <v>701.5</v>
      </c>
    </row>
    <row r="2795" spans="1:17" x14ac:dyDescent="0.3">
      <c r="D2795" s="22" t="s">
        <v>6102</v>
      </c>
      <c r="E2795" s="44" t="s">
        <v>6105</v>
      </c>
      <c r="F2795" s="23" t="s">
        <v>2899</v>
      </c>
      <c r="G2795" s="24" t="s">
        <v>2899</v>
      </c>
      <c r="K2795" s="66">
        <f t="shared" si="200"/>
        <v>0</v>
      </c>
      <c r="L2795" s="67"/>
      <c r="M2795" s="67"/>
      <c r="N2795" s="66">
        <f t="shared" si="201"/>
        <v>0</v>
      </c>
    </row>
    <row r="2796" spans="1:17" x14ac:dyDescent="0.3">
      <c r="D2796" s="22" t="s">
        <v>6103</v>
      </c>
      <c r="E2796" s="44" t="s">
        <v>6106</v>
      </c>
      <c r="F2796" s="23" t="s">
        <v>2899</v>
      </c>
      <c r="G2796" s="24" t="s">
        <v>2899</v>
      </c>
      <c r="K2796" s="66">
        <f t="shared" si="200"/>
        <v>0</v>
      </c>
      <c r="L2796" s="67"/>
      <c r="M2796" s="67"/>
      <c r="N2796" s="66">
        <f t="shared" si="201"/>
        <v>0</v>
      </c>
    </row>
    <row r="2797" spans="1:17" x14ac:dyDescent="0.3">
      <c r="D2797" s="22" t="s">
        <v>6113</v>
      </c>
      <c r="E2797" s="44">
        <v>1.002</v>
      </c>
      <c r="F2797" s="23" t="s">
        <v>2899</v>
      </c>
      <c r="G2797" s="24" t="s">
        <v>2899</v>
      </c>
      <c r="K2797" s="66">
        <f t="shared" si="200"/>
        <v>0</v>
      </c>
      <c r="L2797" s="67"/>
      <c r="M2797" s="67"/>
      <c r="N2797" s="66">
        <f t="shared" si="201"/>
        <v>0</v>
      </c>
    </row>
    <row r="2798" spans="1:17" x14ac:dyDescent="0.3">
      <c r="A2798" s="63">
        <v>945</v>
      </c>
      <c r="C2798" s="48">
        <v>43790</v>
      </c>
      <c r="D2798" s="22" t="s">
        <v>6109</v>
      </c>
      <c r="E2798" s="44">
        <v>0.59399999999999997</v>
      </c>
      <c r="F2798" s="23" t="s">
        <v>6116</v>
      </c>
      <c r="G2798" s="24" t="s">
        <v>6117</v>
      </c>
      <c r="H2798" s="23">
        <v>1090</v>
      </c>
      <c r="I2798" s="25">
        <v>0.5</v>
      </c>
      <c r="J2798" s="46">
        <v>29110</v>
      </c>
      <c r="K2798" s="66">
        <f t="shared" si="200"/>
        <v>83170</v>
      </c>
      <c r="L2798" s="67">
        <v>129900</v>
      </c>
      <c r="M2798" s="67">
        <v>519.6</v>
      </c>
      <c r="N2798" s="66">
        <f t="shared" si="201"/>
        <v>520.1</v>
      </c>
    </row>
    <row r="2799" spans="1:17" x14ac:dyDescent="0.3">
      <c r="A2799" s="63">
        <v>946</v>
      </c>
      <c r="C2799" s="68">
        <v>43790</v>
      </c>
      <c r="D2799" s="22" t="s">
        <v>6118</v>
      </c>
      <c r="E2799" s="44" t="s">
        <v>444</v>
      </c>
      <c r="F2799" s="23" t="s">
        <v>6119</v>
      </c>
      <c r="G2799" s="24" t="s">
        <v>6121</v>
      </c>
      <c r="H2799" s="23">
        <v>2050</v>
      </c>
      <c r="I2799" s="25">
        <v>0.5</v>
      </c>
      <c r="J2799" s="46">
        <v>25980</v>
      </c>
      <c r="K2799" s="66">
        <f t="shared" si="200"/>
        <v>74230</v>
      </c>
      <c r="L2799" s="67">
        <v>42500</v>
      </c>
      <c r="M2799" s="67">
        <v>170</v>
      </c>
      <c r="N2799" s="66">
        <f t="shared" si="201"/>
        <v>170.5</v>
      </c>
      <c r="O2799" s="51" t="s">
        <v>6122</v>
      </c>
    </row>
    <row r="2800" spans="1:17" x14ac:dyDescent="0.3">
      <c r="A2800" s="63">
        <v>947</v>
      </c>
      <c r="C2800" s="68">
        <v>43790</v>
      </c>
      <c r="D2800" s="62" t="s">
        <v>6118</v>
      </c>
      <c r="E2800" s="44" t="s">
        <v>444</v>
      </c>
      <c r="F2800" s="23" t="s">
        <v>6120</v>
      </c>
      <c r="G2800" s="24" t="s">
        <v>6121</v>
      </c>
      <c r="H2800" s="23">
        <v>2050</v>
      </c>
      <c r="I2800" s="25">
        <v>0.5</v>
      </c>
      <c r="J2800" s="46">
        <v>25980</v>
      </c>
      <c r="K2800" s="66">
        <f t="shared" si="200"/>
        <v>74230</v>
      </c>
      <c r="L2800" s="67">
        <v>42500</v>
      </c>
      <c r="M2800" s="67">
        <v>170</v>
      </c>
      <c r="N2800" s="66">
        <f t="shared" si="201"/>
        <v>170.5</v>
      </c>
      <c r="O2800" s="51" t="s">
        <v>6123</v>
      </c>
    </row>
    <row r="2801" spans="1:17" x14ac:dyDescent="0.3">
      <c r="A2801" s="63" t="s">
        <v>6125</v>
      </c>
      <c r="C2801" s="48">
        <v>43790</v>
      </c>
      <c r="D2801" s="22" t="s">
        <v>6126</v>
      </c>
      <c r="E2801" s="44">
        <v>89</v>
      </c>
      <c r="F2801" s="23" t="s">
        <v>6127</v>
      </c>
      <c r="G2801" s="24" t="s">
        <v>6128</v>
      </c>
      <c r="H2801" s="23">
        <v>1140</v>
      </c>
      <c r="I2801" s="25">
        <v>0.5</v>
      </c>
      <c r="J2801" s="46">
        <v>127480</v>
      </c>
      <c r="K2801" s="66">
        <f t="shared" si="200"/>
        <v>364230</v>
      </c>
      <c r="L2801" s="67"/>
      <c r="M2801" s="67"/>
      <c r="N2801" s="66">
        <f t="shared" si="201"/>
        <v>0.5</v>
      </c>
      <c r="O2801" s="153" t="s">
        <v>6149</v>
      </c>
    </row>
    <row r="2802" spans="1:17" x14ac:dyDescent="0.3">
      <c r="A2802" s="63" t="s">
        <v>6129</v>
      </c>
      <c r="C2802" s="48">
        <v>43790</v>
      </c>
      <c r="D2802" s="22" t="s">
        <v>6130</v>
      </c>
      <c r="E2802" s="44">
        <v>8.984</v>
      </c>
      <c r="F2802" s="23" t="s">
        <v>6138</v>
      </c>
      <c r="G2802" s="24" t="s">
        <v>6139</v>
      </c>
      <c r="H2802" s="23">
        <v>1070</v>
      </c>
      <c r="I2802" s="25">
        <v>4</v>
      </c>
      <c r="K2802" s="66">
        <f t="shared" si="200"/>
        <v>0</v>
      </c>
      <c r="L2802" s="67"/>
      <c r="M2802" s="67"/>
      <c r="N2802" s="66">
        <f t="shared" si="201"/>
        <v>4</v>
      </c>
    </row>
    <row r="2803" spans="1:17" x14ac:dyDescent="0.3">
      <c r="D2803" s="22" t="s">
        <v>6131</v>
      </c>
      <c r="E2803" s="44">
        <v>2.87E-2</v>
      </c>
      <c r="F2803" s="23" t="s">
        <v>2899</v>
      </c>
      <c r="G2803" s="24" t="s">
        <v>2899</v>
      </c>
      <c r="H2803" s="23">
        <v>3010</v>
      </c>
      <c r="K2803" s="66">
        <f t="shared" si="200"/>
        <v>0</v>
      </c>
      <c r="L2803" s="67"/>
      <c r="M2803" s="67"/>
      <c r="N2803" s="66">
        <f t="shared" si="201"/>
        <v>0</v>
      </c>
    </row>
    <row r="2804" spans="1:17" x14ac:dyDescent="0.3">
      <c r="D2804" s="22" t="s">
        <v>6132</v>
      </c>
      <c r="E2804" s="44">
        <v>25.356999999999999</v>
      </c>
      <c r="F2804" s="23" t="s">
        <v>2899</v>
      </c>
      <c r="G2804" s="24" t="s">
        <v>2899</v>
      </c>
      <c r="H2804" s="23">
        <v>1070</v>
      </c>
      <c r="K2804" s="66">
        <f t="shared" si="200"/>
        <v>0</v>
      </c>
      <c r="L2804" s="67"/>
      <c r="M2804" s="67"/>
      <c r="N2804" s="66">
        <f t="shared" si="201"/>
        <v>0</v>
      </c>
    </row>
    <row r="2805" spans="1:17" x14ac:dyDescent="0.3">
      <c r="D2805" s="22" t="s">
        <v>6133</v>
      </c>
      <c r="E2805" s="44">
        <v>0.70899999999999996</v>
      </c>
      <c r="F2805" s="23" t="s">
        <v>2899</v>
      </c>
      <c r="G2805" s="24" t="s">
        <v>2899</v>
      </c>
      <c r="H2805" s="23">
        <v>1070</v>
      </c>
      <c r="K2805" s="66">
        <f t="shared" si="200"/>
        <v>0</v>
      </c>
      <c r="L2805" s="67"/>
      <c r="M2805" s="67"/>
      <c r="N2805" s="66">
        <f t="shared" si="201"/>
        <v>0</v>
      </c>
    </row>
    <row r="2806" spans="1:17" x14ac:dyDescent="0.3">
      <c r="D2806" s="22" t="s">
        <v>6134</v>
      </c>
      <c r="E2806" s="44">
        <v>1.393</v>
      </c>
      <c r="F2806" s="23" t="s">
        <v>2899</v>
      </c>
      <c r="G2806" s="24" t="s">
        <v>2899</v>
      </c>
      <c r="H2806" s="23">
        <v>1070</v>
      </c>
      <c r="K2806" s="66">
        <f t="shared" si="200"/>
        <v>0</v>
      </c>
      <c r="L2806" s="67"/>
      <c r="M2806" s="67"/>
      <c r="N2806" s="66">
        <f t="shared" si="201"/>
        <v>0</v>
      </c>
    </row>
    <row r="2807" spans="1:17" x14ac:dyDescent="0.3">
      <c r="D2807" s="22" t="s">
        <v>6135</v>
      </c>
      <c r="E2807" s="44">
        <v>0.29899999999999999</v>
      </c>
      <c r="F2807" s="23" t="s">
        <v>2899</v>
      </c>
      <c r="G2807" s="24" t="s">
        <v>2899</v>
      </c>
      <c r="H2807" s="23">
        <v>1070</v>
      </c>
      <c r="K2807" s="66">
        <f t="shared" si="200"/>
        <v>0</v>
      </c>
      <c r="L2807" s="67"/>
      <c r="M2807" s="67"/>
      <c r="N2807" s="66">
        <f t="shared" si="201"/>
        <v>0</v>
      </c>
    </row>
    <row r="2808" spans="1:17" x14ac:dyDescent="0.3">
      <c r="D2808" s="22" t="s">
        <v>6136</v>
      </c>
      <c r="E2808" s="44">
        <v>7.5140000000000002</v>
      </c>
      <c r="F2808" s="23" t="s">
        <v>2899</v>
      </c>
      <c r="G2808" s="24" t="s">
        <v>2899</v>
      </c>
      <c r="H2808" s="23">
        <v>3010</v>
      </c>
      <c r="K2808" s="66">
        <f t="shared" si="200"/>
        <v>0</v>
      </c>
      <c r="L2808" s="67"/>
      <c r="M2808" s="67"/>
      <c r="N2808" s="66">
        <f t="shared" si="201"/>
        <v>0</v>
      </c>
    </row>
    <row r="2809" spans="1:17" x14ac:dyDescent="0.3">
      <c r="D2809" s="22" t="s">
        <v>6137</v>
      </c>
      <c r="E2809" s="44">
        <v>46.12</v>
      </c>
      <c r="F2809" s="23" t="s">
        <v>2899</v>
      </c>
      <c r="G2809" s="24" t="s">
        <v>2899</v>
      </c>
      <c r="H2809" s="23">
        <v>1080</v>
      </c>
      <c r="K2809" s="66">
        <f t="shared" si="200"/>
        <v>0</v>
      </c>
      <c r="L2809" s="67"/>
      <c r="M2809" s="67"/>
      <c r="N2809" s="66">
        <f t="shared" si="201"/>
        <v>0</v>
      </c>
    </row>
    <row r="2810" spans="1:17" x14ac:dyDescent="0.3">
      <c r="A2810" s="63" t="s">
        <v>6140</v>
      </c>
      <c r="C2810" s="48">
        <v>43790</v>
      </c>
      <c r="D2810" s="22" t="s">
        <v>6141</v>
      </c>
      <c r="E2810" s="44">
        <v>0.10979999999999999</v>
      </c>
      <c r="F2810" s="23" t="s">
        <v>6142</v>
      </c>
      <c r="G2810" s="24" t="s">
        <v>6143</v>
      </c>
      <c r="H2810" s="23">
        <v>3010</v>
      </c>
      <c r="I2810" s="25">
        <v>0.5</v>
      </c>
      <c r="J2810" s="46">
        <v>27460</v>
      </c>
      <c r="K2810" s="66">
        <f t="shared" si="200"/>
        <v>78460</v>
      </c>
      <c r="L2810" s="67"/>
      <c r="M2810" s="67"/>
      <c r="N2810" s="66">
        <f t="shared" si="201"/>
        <v>0.5</v>
      </c>
      <c r="O2810" s="51" t="s">
        <v>6149</v>
      </c>
    </row>
    <row r="2811" spans="1:17" x14ac:dyDescent="0.3">
      <c r="A2811" s="63" t="s">
        <v>6144</v>
      </c>
      <c r="C2811" s="48">
        <v>43790</v>
      </c>
      <c r="D2811" s="22" t="s">
        <v>6145</v>
      </c>
      <c r="E2811" s="44" t="s">
        <v>6146</v>
      </c>
      <c r="F2811" s="23" t="s">
        <v>6147</v>
      </c>
      <c r="G2811" s="24" t="s">
        <v>6148</v>
      </c>
      <c r="H2811" s="23">
        <v>3010</v>
      </c>
      <c r="I2811" s="25">
        <v>0.5</v>
      </c>
      <c r="K2811" s="66">
        <f t="shared" si="200"/>
        <v>0</v>
      </c>
      <c r="L2811" s="67"/>
      <c r="M2811" s="67"/>
      <c r="N2811" s="66">
        <f t="shared" si="201"/>
        <v>0.5</v>
      </c>
    </row>
    <row r="2812" spans="1:17" s="39" customFormat="1" x14ac:dyDescent="0.3">
      <c r="A2812" s="35" t="s">
        <v>6150</v>
      </c>
      <c r="B2812" s="36"/>
      <c r="C2812" s="37">
        <v>43790</v>
      </c>
      <c r="D2812" s="38" t="s">
        <v>4055</v>
      </c>
      <c r="E2812" s="35" t="s">
        <v>6151</v>
      </c>
      <c r="F2812" s="39" t="s">
        <v>6152</v>
      </c>
      <c r="G2812" s="40" t="s">
        <v>6153</v>
      </c>
      <c r="H2812" s="39">
        <v>2050</v>
      </c>
      <c r="I2812" s="41">
        <v>0.5</v>
      </c>
      <c r="J2812" s="41">
        <v>21260</v>
      </c>
      <c r="K2812" s="41">
        <f t="shared" si="200"/>
        <v>60740</v>
      </c>
      <c r="L2812" s="42"/>
      <c r="M2812" s="42"/>
      <c r="N2812" s="41">
        <f t="shared" si="201"/>
        <v>0.5</v>
      </c>
      <c r="O2812" s="53"/>
      <c r="P2812" s="37"/>
      <c r="Q2812" s="36"/>
    </row>
    <row r="2813" spans="1:17" x14ac:dyDescent="0.3">
      <c r="K2813" s="66"/>
      <c r="L2813" s="67"/>
      <c r="M2813" s="67"/>
      <c r="N2813" s="66">
        <f>SUM(N2794:N2812)</f>
        <v>1568.6</v>
      </c>
      <c r="O2813" s="51">
        <v>73946</v>
      </c>
      <c r="P2813" s="68">
        <v>43791</v>
      </c>
      <c r="Q2813" s="21" t="s">
        <v>4419</v>
      </c>
    </row>
    <row r="2814" spans="1:17" x14ac:dyDescent="0.3">
      <c r="K2814" s="66"/>
      <c r="L2814" s="67"/>
      <c r="M2814" s="67"/>
      <c r="N2814" s="66"/>
    </row>
    <row r="2815" spans="1:17" s="64" customFormat="1" x14ac:dyDescent="0.3">
      <c r="A2815" s="63">
        <v>950</v>
      </c>
      <c r="B2815" s="21"/>
      <c r="C2815" s="68">
        <v>43791</v>
      </c>
      <c r="D2815" s="62" t="s">
        <v>6157</v>
      </c>
      <c r="E2815" s="63">
        <v>17.114899999999999</v>
      </c>
      <c r="F2815" s="64" t="s">
        <v>6158</v>
      </c>
      <c r="G2815" s="65" t="s">
        <v>6159</v>
      </c>
      <c r="H2815" s="64">
        <v>1220</v>
      </c>
      <c r="I2815" s="66">
        <v>0.5</v>
      </c>
      <c r="J2815" s="66">
        <v>66970</v>
      </c>
      <c r="K2815" s="66">
        <f t="shared" ref="K2815:K2862" si="202">ROUND(J2815/0.35,-1)</f>
        <v>191340</v>
      </c>
      <c r="L2815" s="67">
        <v>220000</v>
      </c>
      <c r="M2815" s="67">
        <v>880</v>
      </c>
      <c r="N2815" s="66">
        <f t="shared" ref="N2815:N2862" si="203">I2815+M2815</f>
        <v>880.5</v>
      </c>
      <c r="O2815" s="154"/>
      <c r="P2815" s="68"/>
      <c r="Q2815" s="21"/>
    </row>
    <row r="2816" spans="1:17" s="64" customFormat="1" x14ac:dyDescent="0.3">
      <c r="A2816" s="63">
        <v>944</v>
      </c>
      <c r="B2816" s="21"/>
      <c r="C2816" s="68">
        <v>43790</v>
      </c>
      <c r="D2816" s="62" t="s">
        <v>6109</v>
      </c>
      <c r="E2816" s="63">
        <v>0.59399999999999997</v>
      </c>
      <c r="F2816" s="64" t="s">
        <v>6110</v>
      </c>
      <c r="G2816" s="65" t="s">
        <v>6111</v>
      </c>
      <c r="H2816" s="64">
        <v>3010</v>
      </c>
      <c r="I2816" s="66">
        <v>0.5</v>
      </c>
      <c r="J2816" s="66">
        <v>113780</v>
      </c>
      <c r="K2816" s="66">
        <f>ROUND(J2816/0.35,-1)</f>
        <v>325090</v>
      </c>
      <c r="L2816" s="67">
        <v>215000</v>
      </c>
      <c r="M2816" s="67">
        <v>860</v>
      </c>
      <c r="N2816" s="66">
        <f>I2816+M2816</f>
        <v>860.5</v>
      </c>
      <c r="O2816" s="154"/>
      <c r="P2816" s="68"/>
      <c r="Q2816" s="21"/>
    </row>
    <row r="2817" spans="1:17" s="64" customFormat="1" x14ac:dyDescent="0.3">
      <c r="A2817" s="63" t="s">
        <v>6124</v>
      </c>
      <c r="B2817" s="21"/>
      <c r="C2817" s="68">
        <v>43790</v>
      </c>
      <c r="D2817" s="62" t="s">
        <v>6112</v>
      </c>
      <c r="E2817" s="63">
        <v>4.7190000000000003</v>
      </c>
      <c r="F2817" s="64" t="s">
        <v>6114</v>
      </c>
      <c r="G2817" s="65" t="s">
        <v>6115</v>
      </c>
      <c r="H2817" s="64">
        <v>1070</v>
      </c>
      <c r="I2817" s="66">
        <v>1</v>
      </c>
      <c r="J2817" s="66">
        <v>75590</v>
      </c>
      <c r="K2817" s="66">
        <f>ROUND(J2817/0.35,-1)</f>
        <v>215970</v>
      </c>
      <c r="L2817" s="67"/>
      <c r="M2817" s="67"/>
      <c r="N2817" s="66">
        <f>I2817+M2817</f>
        <v>1</v>
      </c>
      <c r="O2817" s="154"/>
      <c r="P2817" s="68"/>
      <c r="Q2817" s="21"/>
    </row>
    <row r="2818" spans="1:17" x14ac:dyDescent="0.3">
      <c r="A2818" s="63">
        <v>949</v>
      </c>
      <c r="C2818" s="68">
        <v>43791</v>
      </c>
      <c r="D2818" s="62" t="s">
        <v>6160</v>
      </c>
      <c r="E2818" s="63">
        <v>0.2</v>
      </c>
      <c r="F2818" s="64" t="s">
        <v>6162</v>
      </c>
      <c r="G2818" s="65" t="s">
        <v>6161</v>
      </c>
      <c r="H2818" s="64">
        <v>1190</v>
      </c>
      <c r="I2818" s="66">
        <v>0.5</v>
      </c>
      <c r="J2818" s="66">
        <v>19070</v>
      </c>
      <c r="K2818" s="66">
        <f t="shared" si="202"/>
        <v>54490</v>
      </c>
      <c r="L2818" s="67">
        <v>54400</v>
      </c>
      <c r="M2818" s="67">
        <v>217.6</v>
      </c>
      <c r="N2818" s="66">
        <f t="shared" si="203"/>
        <v>218.1</v>
      </c>
    </row>
    <row r="2819" spans="1:17" x14ac:dyDescent="0.3">
      <c r="A2819" s="63">
        <v>951</v>
      </c>
      <c r="C2819" s="68">
        <v>43791</v>
      </c>
      <c r="D2819" s="62" t="s">
        <v>1160</v>
      </c>
      <c r="E2819" s="63">
        <v>8.5020000000000007</v>
      </c>
      <c r="F2819" s="64" t="s">
        <v>6163</v>
      </c>
      <c r="G2819" s="65" t="s">
        <v>6164</v>
      </c>
      <c r="H2819" s="64">
        <v>1220</v>
      </c>
      <c r="I2819" s="66">
        <v>0.5</v>
      </c>
      <c r="J2819" s="66">
        <v>14780</v>
      </c>
      <c r="K2819" s="66">
        <f t="shared" si="202"/>
        <v>42230</v>
      </c>
      <c r="L2819" s="67">
        <v>74800</v>
      </c>
      <c r="M2819" s="67">
        <v>299.2</v>
      </c>
      <c r="N2819" s="66">
        <f t="shared" si="203"/>
        <v>299.7</v>
      </c>
    </row>
    <row r="2820" spans="1:17" x14ac:dyDescent="0.3">
      <c r="A2820" s="63" t="s">
        <v>6168</v>
      </c>
      <c r="C2820" s="68">
        <v>43794</v>
      </c>
      <c r="D2820" s="62" t="s">
        <v>5772</v>
      </c>
      <c r="E2820" s="63">
        <v>0.65400000000000003</v>
      </c>
      <c r="F2820" s="64" t="s">
        <v>6169</v>
      </c>
      <c r="G2820" s="65" t="s">
        <v>6170</v>
      </c>
      <c r="H2820" s="64">
        <v>1150</v>
      </c>
      <c r="I2820" s="66">
        <v>1</v>
      </c>
      <c r="J2820" s="66">
        <v>14550</v>
      </c>
      <c r="K2820" s="66">
        <f t="shared" si="202"/>
        <v>41570</v>
      </c>
      <c r="L2820" s="67"/>
      <c r="M2820" s="67"/>
      <c r="N2820" s="66">
        <f t="shared" si="203"/>
        <v>1</v>
      </c>
    </row>
    <row r="2821" spans="1:17" x14ac:dyDescent="0.3">
      <c r="C2821" s="68"/>
      <c r="D2821" s="62" t="s">
        <v>5773</v>
      </c>
      <c r="E2821" s="63">
        <v>0.248</v>
      </c>
      <c r="F2821" s="64" t="s">
        <v>2899</v>
      </c>
      <c r="G2821" s="65" t="s">
        <v>2899</v>
      </c>
      <c r="H2821" s="64"/>
      <c r="I2821" s="66"/>
      <c r="J2821" s="66"/>
      <c r="K2821" s="66">
        <f t="shared" si="202"/>
        <v>0</v>
      </c>
      <c r="L2821" s="67"/>
      <c r="M2821" s="67"/>
      <c r="N2821" s="66">
        <f t="shared" si="203"/>
        <v>0</v>
      </c>
    </row>
    <row r="2822" spans="1:17" x14ac:dyDescent="0.3">
      <c r="A2822" s="63">
        <v>953</v>
      </c>
      <c r="C2822" s="68">
        <v>43794</v>
      </c>
      <c r="D2822" s="62" t="s">
        <v>6171</v>
      </c>
      <c r="E2822" s="63" t="s">
        <v>6172</v>
      </c>
      <c r="F2822" s="64" t="s">
        <v>6173</v>
      </c>
      <c r="G2822" s="65" t="s">
        <v>6174</v>
      </c>
      <c r="H2822" s="64">
        <v>2050</v>
      </c>
      <c r="I2822" s="66">
        <v>0.5</v>
      </c>
      <c r="J2822" s="66">
        <v>18880</v>
      </c>
      <c r="K2822" s="66">
        <f t="shared" si="202"/>
        <v>53940</v>
      </c>
      <c r="L2822" s="67">
        <v>126000</v>
      </c>
      <c r="M2822" s="67">
        <v>504</v>
      </c>
      <c r="N2822" s="66">
        <f t="shared" si="203"/>
        <v>504.5</v>
      </c>
    </row>
    <row r="2823" spans="1:17" x14ac:dyDescent="0.3">
      <c r="A2823" s="63" t="s">
        <v>6175</v>
      </c>
      <c r="C2823" s="68">
        <v>43794</v>
      </c>
      <c r="D2823" s="62" t="s">
        <v>6176</v>
      </c>
      <c r="E2823" s="63" t="s">
        <v>5680</v>
      </c>
      <c r="F2823" s="64" t="s">
        <v>6177</v>
      </c>
      <c r="G2823" s="65" t="s">
        <v>6178</v>
      </c>
      <c r="H2823" s="64">
        <v>1030</v>
      </c>
      <c r="I2823" s="66">
        <v>0.5</v>
      </c>
      <c r="J2823" s="66">
        <v>40850</v>
      </c>
      <c r="K2823" s="66">
        <f t="shared" si="202"/>
        <v>116710</v>
      </c>
      <c r="L2823" s="67"/>
      <c r="M2823" s="67"/>
      <c r="N2823" s="66">
        <f t="shared" si="203"/>
        <v>0.5</v>
      </c>
    </row>
    <row r="2824" spans="1:17" x14ac:dyDescent="0.3">
      <c r="A2824" s="63">
        <v>954</v>
      </c>
      <c r="C2824" s="68">
        <v>43794</v>
      </c>
      <c r="D2824" s="62" t="s">
        <v>6179</v>
      </c>
      <c r="E2824" s="63">
        <v>0.45900000000000002</v>
      </c>
      <c r="F2824" s="64" t="s">
        <v>6180</v>
      </c>
      <c r="G2824" s="65" t="s">
        <v>6181</v>
      </c>
      <c r="H2824" s="64">
        <v>1090</v>
      </c>
      <c r="I2824" s="66">
        <v>0.5</v>
      </c>
      <c r="J2824" s="66">
        <v>43050</v>
      </c>
      <c r="K2824" s="66">
        <f t="shared" si="202"/>
        <v>123000</v>
      </c>
      <c r="L2824" s="67">
        <v>155000</v>
      </c>
      <c r="M2824" s="67">
        <v>620</v>
      </c>
      <c r="N2824" s="66">
        <f t="shared" si="203"/>
        <v>620.5</v>
      </c>
    </row>
    <row r="2825" spans="1:17" x14ac:dyDescent="0.3">
      <c r="A2825" s="63">
        <v>955</v>
      </c>
      <c r="C2825" s="68">
        <v>43794</v>
      </c>
      <c r="D2825" s="62" t="s">
        <v>5152</v>
      </c>
      <c r="E2825" s="63" t="s">
        <v>6182</v>
      </c>
      <c r="F2825" s="64" t="s">
        <v>6183</v>
      </c>
      <c r="G2825" s="65" t="s">
        <v>6184</v>
      </c>
      <c r="H2825" s="64">
        <v>3010</v>
      </c>
      <c r="I2825" s="66">
        <v>0.5</v>
      </c>
      <c r="J2825" s="66">
        <v>38440</v>
      </c>
      <c r="K2825" s="66">
        <f t="shared" si="202"/>
        <v>109830</v>
      </c>
      <c r="L2825" s="67">
        <v>143000</v>
      </c>
      <c r="M2825" s="67">
        <v>572</v>
      </c>
      <c r="N2825" s="66">
        <f t="shared" si="203"/>
        <v>572.5</v>
      </c>
    </row>
    <row r="2826" spans="1:17" x14ac:dyDescent="0.3">
      <c r="A2826" s="63">
        <v>952</v>
      </c>
      <c r="C2826" s="68">
        <v>43794</v>
      </c>
      <c r="D2826" s="62" t="s">
        <v>6185</v>
      </c>
      <c r="E2826" s="63">
        <v>10</v>
      </c>
      <c r="F2826" s="64" t="s">
        <v>6186</v>
      </c>
      <c r="G2826" s="65" t="s">
        <v>6187</v>
      </c>
      <c r="H2826" s="64">
        <v>1170</v>
      </c>
      <c r="I2826" s="66">
        <v>0.5</v>
      </c>
      <c r="J2826" s="66">
        <v>35690</v>
      </c>
      <c r="K2826" s="66">
        <f t="shared" si="202"/>
        <v>101970</v>
      </c>
      <c r="L2826" s="67">
        <v>35690</v>
      </c>
      <c r="M2826" s="67">
        <v>142.76</v>
      </c>
      <c r="N2826" s="66">
        <f t="shared" si="203"/>
        <v>143.26</v>
      </c>
    </row>
    <row r="2827" spans="1:17" x14ac:dyDescent="0.3">
      <c r="A2827" s="63" t="s">
        <v>6188</v>
      </c>
      <c r="C2827" s="68">
        <v>43794</v>
      </c>
      <c r="D2827" s="62" t="s">
        <v>6185</v>
      </c>
      <c r="E2827" s="63">
        <v>3.9649999999999999</v>
      </c>
      <c r="F2827" s="64" t="s">
        <v>6189</v>
      </c>
      <c r="G2827" s="65" t="s">
        <v>6190</v>
      </c>
      <c r="H2827" s="64">
        <v>1170</v>
      </c>
      <c r="I2827" s="66">
        <v>0.5</v>
      </c>
      <c r="J2827" s="66">
        <v>3310</v>
      </c>
      <c r="K2827" s="66">
        <f t="shared" si="202"/>
        <v>9460</v>
      </c>
      <c r="L2827" s="67"/>
      <c r="M2827" s="67"/>
      <c r="N2827" s="66">
        <f t="shared" si="203"/>
        <v>0.5</v>
      </c>
    </row>
    <row r="2828" spans="1:17" x14ac:dyDescent="0.3">
      <c r="A2828" s="63" t="s">
        <v>6191</v>
      </c>
      <c r="C2828" s="68">
        <v>43791</v>
      </c>
      <c r="D2828" s="62" t="s">
        <v>6185</v>
      </c>
      <c r="E2828" s="63">
        <v>3.9649999999999999</v>
      </c>
      <c r="F2828" s="64" t="s">
        <v>6190</v>
      </c>
      <c r="G2828" s="65" t="s">
        <v>6187</v>
      </c>
      <c r="H2828" s="64">
        <v>1170</v>
      </c>
      <c r="I2828" s="66">
        <v>0.5</v>
      </c>
      <c r="J2828" s="66">
        <v>3310</v>
      </c>
      <c r="K2828" s="66">
        <f t="shared" si="202"/>
        <v>9460</v>
      </c>
      <c r="L2828" s="67"/>
      <c r="M2828" s="67"/>
      <c r="N2828" s="66">
        <f t="shared" si="203"/>
        <v>0.5</v>
      </c>
    </row>
    <row r="2829" spans="1:17" x14ac:dyDescent="0.3">
      <c r="A2829" s="63" t="s">
        <v>6192</v>
      </c>
      <c r="C2829" s="68">
        <v>43794</v>
      </c>
      <c r="D2829" s="62" t="s">
        <v>6193</v>
      </c>
      <c r="E2829" s="63">
        <v>32</v>
      </c>
      <c r="F2829" s="64" t="s">
        <v>6195</v>
      </c>
      <c r="G2829" s="65" t="s">
        <v>6196</v>
      </c>
      <c r="H2829" s="64">
        <v>1030</v>
      </c>
      <c r="I2829" s="66">
        <v>1</v>
      </c>
      <c r="J2829" s="66">
        <v>159660</v>
      </c>
      <c r="K2829" s="66">
        <f t="shared" si="202"/>
        <v>456170</v>
      </c>
      <c r="L2829" s="67"/>
      <c r="M2829" s="67"/>
      <c r="N2829" s="66">
        <f t="shared" si="203"/>
        <v>1</v>
      </c>
    </row>
    <row r="2830" spans="1:17" x14ac:dyDescent="0.3">
      <c r="C2830" s="68"/>
      <c r="D2830" s="62" t="s">
        <v>6194</v>
      </c>
      <c r="E2830" s="63">
        <v>17.149999999999999</v>
      </c>
      <c r="F2830" s="64" t="s">
        <v>2899</v>
      </c>
      <c r="G2830" s="65" t="s">
        <v>2899</v>
      </c>
      <c r="H2830" s="64"/>
      <c r="I2830" s="66"/>
      <c r="J2830" s="66"/>
      <c r="K2830" s="66">
        <f t="shared" si="202"/>
        <v>0</v>
      </c>
      <c r="L2830" s="67"/>
      <c r="M2830" s="67"/>
      <c r="N2830" s="66">
        <f t="shared" si="203"/>
        <v>0</v>
      </c>
    </row>
    <row r="2831" spans="1:17" s="39" customFormat="1" x14ac:dyDescent="0.3">
      <c r="A2831" s="35" t="s">
        <v>6197</v>
      </c>
      <c r="B2831" s="36"/>
      <c r="C2831" s="37">
        <v>43794</v>
      </c>
      <c r="D2831" s="38" t="s">
        <v>6198</v>
      </c>
      <c r="E2831" s="35">
        <v>21.36</v>
      </c>
      <c r="F2831" s="39" t="s">
        <v>6195</v>
      </c>
      <c r="G2831" s="40" t="s">
        <v>6196</v>
      </c>
      <c r="H2831" s="39">
        <v>1030</v>
      </c>
      <c r="I2831" s="41">
        <v>0.5</v>
      </c>
      <c r="J2831" s="41">
        <v>109470</v>
      </c>
      <c r="K2831" s="41">
        <f t="shared" si="202"/>
        <v>312770</v>
      </c>
      <c r="L2831" s="42"/>
      <c r="M2831" s="42"/>
      <c r="N2831" s="41">
        <f t="shared" si="203"/>
        <v>0.5</v>
      </c>
      <c r="O2831" s="53"/>
      <c r="P2831" s="37"/>
      <c r="Q2831" s="36"/>
    </row>
    <row r="2832" spans="1:17" x14ac:dyDescent="0.3">
      <c r="K2832" s="66"/>
      <c r="L2832" s="67"/>
      <c r="M2832" s="67"/>
      <c r="N2832" s="66">
        <f>SUM(N2815:N2831)</f>
        <v>4104.5599999999995</v>
      </c>
      <c r="O2832" s="51">
        <v>73974</v>
      </c>
      <c r="P2832" s="68">
        <v>43795</v>
      </c>
      <c r="Q2832" s="21" t="s">
        <v>4419</v>
      </c>
    </row>
    <row r="2833" spans="1:17" x14ac:dyDescent="0.3">
      <c r="K2833" s="66"/>
      <c r="L2833" s="67"/>
      <c r="M2833" s="67"/>
      <c r="N2833" s="66"/>
    </row>
    <row r="2834" spans="1:17" x14ac:dyDescent="0.3">
      <c r="A2834" s="63">
        <v>956</v>
      </c>
      <c r="B2834" s="21" t="s">
        <v>2707</v>
      </c>
      <c r="C2834" s="48">
        <v>43795</v>
      </c>
      <c r="D2834" s="22" t="s">
        <v>6199</v>
      </c>
      <c r="E2834" s="44">
        <v>2.6581000000000001</v>
      </c>
      <c r="F2834" s="23" t="s">
        <v>6200</v>
      </c>
      <c r="G2834" s="24" t="s">
        <v>6201</v>
      </c>
      <c r="H2834" s="23">
        <v>1070</v>
      </c>
      <c r="I2834" s="25">
        <v>0.5</v>
      </c>
      <c r="J2834" s="46">
        <v>32510</v>
      </c>
      <c r="K2834" s="66">
        <f t="shared" si="202"/>
        <v>92890</v>
      </c>
      <c r="L2834" s="67">
        <v>42000</v>
      </c>
      <c r="M2834" s="67">
        <v>168</v>
      </c>
      <c r="N2834" s="66">
        <f t="shared" si="203"/>
        <v>168.5</v>
      </c>
    </row>
    <row r="2835" spans="1:17" x14ac:dyDescent="0.3">
      <c r="A2835" s="63">
        <v>957</v>
      </c>
      <c r="C2835" s="48">
        <v>43795</v>
      </c>
      <c r="D2835" s="22" t="s">
        <v>3505</v>
      </c>
      <c r="E2835" s="44">
        <v>7.3719999999999999</v>
      </c>
      <c r="F2835" s="23" t="s">
        <v>6202</v>
      </c>
      <c r="G2835" s="24" t="s">
        <v>6203</v>
      </c>
      <c r="H2835" s="23">
        <v>1160</v>
      </c>
      <c r="I2835" s="25">
        <v>0.5</v>
      </c>
      <c r="J2835" s="46">
        <v>31210</v>
      </c>
      <c r="K2835" s="66">
        <f t="shared" si="202"/>
        <v>89170</v>
      </c>
      <c r="L2835" s="67">
        <v>94697</v>
      </c>
      <c r="M2835" s="67">
        <v>378.8</v>
      </c>
      <c r="N2835" s="66">
        <f t="shared" si="203"/>
        <v>379.3</v>
      </c>
    </row>
    <row r="2836" spans="1:17" x14ac:dyDescent="0.3">
      <c r="A2836" s="63">
        <v>958</v>
      </c>
      <c r="C2836" s="48">
        <v>43795</v>
      </c>
      <c r="D2836" s="22" t="s">
        <v>6204</v>
      </c>
      <c r="E2836" s="44" t="s">
        <v>6205</v>
      </c>
      <c r="F2836" s="23" t="s">
        <v>6206</v>
      </c>
      <c r="G2836" s="24" t="s">
        <v>6207</v>
      </c>
      <c r="H2836" s="23">
        <v>3010</v>
      </c>
      <c r="I2836" s="25">
        <v>0.5</v>
      </c>
      <c r="J2836" s="46">
        <v>38830</v>
      </c>
      <c r="K2836" s="66">
        <f t="shared" si="202"/>
        <v>110940</v>
      </c>
      <c r="L2836" s="67">
        <v>110930</v>
      </c>
      <c r="M2836" s="67">
        <v>443.72</v>
      </c>
      <c r="N2836" s="66">
        <f t="shared" si="203"/>
        <v>444.22</v>
      </c>
    </row>
    <row r="2837" spans="1:17" x14ac:dyDescent="0.3">
      <c r="A2837" s="63">
        <v>962</v>
      </c>
      <c r="C2837" s="48">
        <v>43795</v>
      </c>
      <c r="D2837" s="22" t="s">
        <v>6208</v>
      </c>
      <c r="E2837" s="44" t="s">
        <v>6209</v>
      </c>
      <c r="F2837" s="23" t="s">
        <v>6210</v>
      </c>
      <c r="G2837" s="24" t="s">
        <v>6211</v>
      </c>
      <c r="H2837" s="23">
        <v>3010</v>
      </c>
      <c r="I2837" s="25">
        <v>0.5</v>
      </c>
      <c r="J2837" s="46">
        <v>13680</v>
      </c>
      <c r="K2837" s="66">
        <f t="shared" si="202"/>
        <v>39090</v>
      </c>
      <c r="L2837" s="67">
        <v>15000</v>
      </c>
      <c r="M2837" s="67">
        <v>60</v>
      </c>
      <c r="N2837" s="66">
        <f t="shared" si="203"/>
        <v>60.5</v>
      </c>
    </row>
    <row r="2838" spans="1:17" x14ac:dyDescent="0.3">
      <c r="A2838" s="63">
        <v>963</v>
      </c>
      <c r="C2838" s="48">
        <v>43795</v>
      </c>
      <c r="D2838" s="22" t="s">
        <v>6141</v>
      </c>
      <c r="E2838" s="44" t="s">
        <v>6212</v>
      </c>
      <c r="F2838" s="23" t="s">
        <v>6213</v>
      </c>
      <c r="G2838" s="24" t="s">
        <v>6214</v>
      </c>
      <c r="H2838" s="23">
        <v>3010</v>
      </c>
      <c r="I2838" s="25">
        <v>0.5</v>
      </c>
      <c r="J2838" s="46">
        <v>27460</v>
      </c>
      <c r="K2838" s="66">
        <f t="shared" si="202"/>
        <v>78460</v>
      </c>
      <c r="L2838" s="67">
        <v>75000</v>
      </c>
      <c r="M2838" s="67">
        <v>300</v>
      </c>
      <c r="N2838" s="66">
        <f t="shared" si="203"/>
        <v>300.5</v>
      </c>
    </row>
    <row r="2839" spans="1:17" x14ac:dyDescent="0.3">
      <c r="A2839" s="63">
        <v>961</v>
      </c>
      <c r="C2839" s="48">
        <v>43795</v>
      </c>
      <c r="D2839" s="22" t="s">
        <v>6215</v>
      </c>
      <c r="E2839" s="44">
        <v>20.695</v>
      </c>
      <c r="F2839" s="23" t="s">
        <v>6216</v>
      </c>
      <c r="G2839" s="24" t="s">
        <v>6217</v>
      </c>
      <c r="H2839" s="23">
        <v>1050</v>
      </c>
      <c r="I2839" s="25">
        <v>0.5</v>
      </c>
      <c r="J2839" s="46">
        <v>19120</v>
      </c>
      <c r="K2839" s="66">
        <f t="shared" si="202"/>
        <v>54630</v>
      </c>
      <c r="L2839" s="67">
        <v>160000</v>
      </c>
      <c r="M2839" s="67">
        <v>640</v>
      </c>
      <c r="N2839" s="66">
        <f t="shared" si="203"/>
        <v>640.5</v>
      </c>
    </row>
    <row r="2840" spans="1:17" x14ac:dyDescent="0.3">
      <c r="A2840" s="63">
        <v>960</v>
      </c>
      <c r="C2840" s="48">
        <v>43795</v>
      </c>
      <c r="D2840" s="22" t="s">
        <v>6218</v>
      </c>
      <c r="E2840" s="44">
        <v>11.58</v>
      </c>
      <c r="F2840" s="23" t="s">
        <v>6219</v>
      </c>
      <c r="G2840" s="24" t="s">
        <v>6220</v>
      </c>
      <c r="H2840" s="23">
        <v>1050</v>
      </c>
      <c r="I2840" s="25">
        <v>0.5</v>
      </c>
      <c r="J2840" s="46">
        <v>31630</v>
      </c>
      <c r="K2840" s="66">
        <f t="shared" si="202"/>
        <v>90370</v>
      </c>
      <c r="L2840" s="67">
        <v>135000</v>
      </c>
      <c r="M2840" s="67">
        <v>540</v>
      </c>
      <c r="N2840" s="66">
        <f t="shared" si="203"/>
        <v>540.5</v>
      </c>
    </row>
    <row r="2841" spans="1:17" x14ac:dyDescent="0.3">
      <c r="A2841" s="63">
        <v>959</v>
      </c>
      <c r="C2841" s="48">
        <v>43795</v>
      </c>
      <c r="D2841" s="22" t="s">
        <v>6221</v>
      </c>
      <c r="E2841" s="44">
        <v>2.68</v>
      </c>
      <c r="F2841" s="23" t="s">
        <v>6216</v>
      </c>
      <c r="G2841" s="24" t="s">
        <v>6222</v>
      </c>
      <c r="H2841" s="23">
        <v>1050</v>
      </c>
      <c r="I2841" s="25">
        <v>0.5</v>
      </c>
      <c r="J2841" s="46">
        <v>2470</v>
      </c>
      <c r="K2841" s="66">
        <f t="shared" si="202"/>
        <v>7060</v>
      </c>
      <c r="L2841" s="67">
        <v>19733.490000000002</v>
      </c>
      <c r="M2841" s="67">
        <v>78.930000000000007</v>
      </c>
      <c r="N2841" s="66">
        <f t="shared" si="203"/>
        <v>79.430000000000007</v>
      </c>
    </row>
    <row r="2842" spans="1:17" x14ac:dyDescent="0.3">
      <c r="A2842" s="63">
        <v>964</v>
      </c>
      <c r="C2842" s="48">
        <v>43795</v>
      </c>
      <c r="D2842" s="22" t="s">
        <v>6223</v>
      </c>
      <c r="E2842" s="44" t="s">
        <v>6225</v>
      </c>
      <c r="F2842" s="23" t="s">
        <v>6226</v>
      </c>
      <c r="G2842" s="24" t="s">
        <v>6227</v>
      </c>
      <c r="H2842" s="23">
        <v>1070</v>
      </c>
      <c r="I2842" s="25">
        <v>1</v>
      </c>
      <c r="J2842" s="46">
        <v>36060</v>
      </c>
      <c r="K2842" s="66">
        <f t="shared" si="202"/>
        <v>103030</v>
      </c>
      <c r="L2842" s="67">
        <v>96500</v>
      </c>
      <c r="M2842" s="67">
        <v>386</v>
      </c>
      <c r="N2842" s="66">
        <f t="shared" si="203"/>
        <v>387</v>
      </c>
    </row>
    <row r="2843" spans="1:17" x14ac:dyDescent="0.3">
      <c r="D2843" s="22" t="s">
        <v>6224</v>
      </c>
      <c r="E2843" s="44">
        <v>0.54700000000000004</v>
      </c>
      <c r="F2843" s="23" t="s">
        <v>2899</v>
      </c>
      <c r="G2843" s="24" t="s">
        <v>2899</v>
      </c>
      <c r="K2843" s="66">
        <f t="shared" si="202"/>
        <v>0</v>
      </c>
      <c r="L2843" s="67"/>
      <c r="M2843" s="67"/>
      <c r="N2843" s="66">
        <f t="shared" si="203"/>
        <v>0</v>
      </c>
    </row>
    <row r="2844" spans="1:17" x14ac:dyDescent="0.3">
      <c r="A2844" s="63">
        <v>965</v>
      </c>
      <c r="C2844" s="48">
        <v>43795</v>
      </c>
      <c r="D2844" s="22" t="s">
        <v>6228</v>
      </c>
      <c r="E2844" s="44" t="s">
        <v>6230</v>
      </c>
      <c r="F2844" s="23" t="s">
        <v>6232</v>
      </c>
      <c r="G2844" s="24" t="s">
        <v>6233</v>
      </c>
      <c r="H2844" s="23">
        <v>1090</v>
      </c>
      <c r="I2844" s="25">
        <v>1</v>
      </c>
      <c r="J2844" s="46">
        <v>15090</v>
      </c>
      <c r="K2844" s="66">
        <f t="shared" si="202"/>
        <v>43110</v>
      </c>
      <c r="L2844" s="67">
        <v>31000</v>
      </c>
      <c r="M2844" s="67">
        <v>124</v>
      </c>
      <c r="N2844" s="66">
        <f t="shared" si="203"/>
        <v>125</v>
      </c>
    </row>
    <row r="2845" spans="1:17" x14ac:dyDescent="0.3">
      <c r="D2845" s="22" t="s">
        <v>6229</v>
      </c>
      <c r="E2845" s="44" t="s">
        <v>6231</v>
      </c>
      <c r="F2845" s="23" t="s">
        <v>2899</v>
      </c>
      <c r="G2845" s="24" t="s">
        <v>2899</v>
      </c>
      <c r="K2845" s="66">
        <f t="shared" si="202"/>
        <v>0</v>
      </c>
      <c r="L2845" s="67"/>
      <c r="M2845" s="67"/>
      <c r="N2845" s="66">
        <f t="shared" si="203"/>
        <v>0</v>
      </c>
    </row>
    <row r="2846" spans="1:17" x14ac:dyDescent="0.3">
      <c r="A2846" s="63">
        <v>966</v>
      </c>
      <c r="C2846" s="48">
        <v>43796</v>
      </c>
      <c r="D2846" s="22" t="s">
        <v>4650</v>
      </c>
      <c r="E2846" s="44">
        <v>10.46</v>
      </c>
      <c r="F2846" s="23" t="s">
        <v>6234</v>
      </c>
      <c r="G2846" s="24" t="s">
        <v>6235</v>
      </c>
      <c r="H2846" s="23">
        <v>1130</v>
      </c>
      <c r="I2846" s="25">
        <v>0.5</v>
      </c>
      <c r="J2846" s="46">
        <v>38460</v>
      </c>
      <c r="K2846" s="66">
        <f t="shared" si="202"/>
        <v>109890</v>
      </c>
      <c r="L2846" s="67">
        <v>76000</v>
      </c>
      <c r="M2846" s="67">
        <v>304</v>
      </c>
      <c r="N2846" s="66">
        <f t="shared" si="203"/>
        <v>304.5</v>
      </c>
    </row>
    <row r="2847" spans="1:17" x14ac:dyDescent="0.3">
      <c r="A2847" s="63">
        <v>968</v>
      </c>
      <c r="C2847" s="48">
        <v>43796</v>
      </c>
      <c r="D2847" s="22" t="s">
        <v>6236</v>
      </c>
      <c r="E2847" s="44">
        <v>108.77500000000001</v>
      </c>
      <c r="F2847" s="23" t="s">
        <v>6238</v>
      </c>
      <c r="G2847" s="24" t="s">
        <v>6239</v>
      </c>
      <c r="H2847" s="23">
        <v>1110</v>
      </c>
      <c r="I2847" s="25">
        <v>1</v>
      </c>
      <c r="J2847" s="46">
        <v>114360</v>
      </c>
      <c r="K2847" s="66">
        <f t="shared" si="202"/>
        <v>326740</v>
      </c>
      <c r="L2847" s="67">
        <v>480182.5</v>
      </c>
      <c r="M2847" s="67">
        <v>1920.8</v>
      </c>
      <c r="N2847" s="66">
        <f t="shared" si="203"/>
        <v>1921.8</v>
      </c>
    </row>
    <row r="2848" spans="1:17" s="39" customFormat="1" x14ac:dyDescent="0.3">
      <c r="A2848" s="35"/>
      <c r="B2848" s="36"/>
      <c r="C2848" s="37"/>
      <c r="D2848" s="38" t="s">
        <v>6237</v>
      </c>
      <c r="E2848" s="35">
        <v>100</v>
      </c>
      <c r="F2848" s="39" t="s">
        <v>2899</v>
      </c>
      <c r="G2848" s="40" t="s">
        <v>2899</v>
      </c>
      <c r="I2848" s="41"/>
      <c r="J2848" s="41"/>
      <c r="K2848" s="41">
        <f t="shared" si="202"/>
        <v>0</v>
      </c>
      <c r="L2848" s="42"/>
      <c r="M2848" s="42"/>
      <c r="N2848" s="41">
        <f t="shared" si="203"/>
        <v>0</v>
      </c>
      <c r="O2848" s="53"/>
      <c r="P2848" s="37"/>
      <c r="Q2848" s="36"/>
    </row>
    <row r="2849" spans="1:17" x14ac:dyDescent="0.3">
      <c r="K2849" s="66"/>
      <c r="L2849" s="67"/>
      <c r="M2849" s="67"/>
      <c r="N2849" s="66">
        <f>SUM(N2834:N2848)</f>
        <v>5351.75</v>
      </c>
      <c r="O2849" s="51">
        <v>73996</v>
      </c>
      <c r="P2849" s="68">
        <v>43796</v>
      </c>
      <c r="Q2849" s="21" t="s">
        <v>4419</v>
      </c>
    </row>
    <row r="2850" spans="1:17" x14ac:dyDescent="0.3">
      <c r="K2850" s="66"/>
      <c r="L2850" s="67"/>
      <c r="M2850" s="67"/>
      <c r="N2850" s="66"/>
    </row>
    <row r="2851" spans="1:17" s="64" customFormat="1" x14ac:dyDescent="0.3">
      <c r="A2851" s="63" t="s">
        <v>6165</v>
      </c>
      <c r="B2851" s="21"/>
      <c r="C2851" s="68">
        <v>43791</v>
      </c>
      <c r="D2851" s="62" t="s">
        <v>3575</v>
      </c>
      <c r="E2851" s="63">
        <v>0.40400000000000003</v>
      </c>
      <c r="F2851" s="64" t="s">
        <v>6166</v>
      </c>
      <c r="G2851" s="65" t="s">
        <v>6167</v>
      </c>
      <c r="H2851" s="64">
        <v>1090</v>
      </c>
      <c r="I2851" s="66">
        <v>1.5</v>
      </c>
      <c r="J2851" s="66">
        <v>42090</v>
      </c>
      <c r="K2851" s="66">
        <f>ROUND(J2851/0.35,-1)</f>
        <v>120260</v>
      </c>
      <c r="L2851" s="67"/>
      <c r="M2851" s="67"/>
      <c r="N2851" s="66">
        <f>I2851+M2851</f>
        <v>1.5</v>
      </c>
      <c r="O2851" s="155"/>
      <c r="P2851" s="68"/>
      <c r="Q2851" s="21"/>
    </row>
    <row r="2852" spans="1:17" s="64" customFormat="1" x14ac:dyDescent="0.3">
      <c r="A2852" s="63"/>
      <c r="B2852" s="21"/>
      <c r="C2852" s="68"/>
      <c r="D2852" s="62" t="s">
        <v>3576</v>
      </c>
      <c r="E2852" s="63">
        <v>0.28699999999999998</v>
      </c>
      <c r="F2852" s="64" t="s">
        <v>2899</v>
      </c>
      <c r="G2852" s="65" t="s">
        <v>1195</v>
      </c>
      <c r="I2852" s="66"/>
      <c r="J2852" s="66"/>
      <c r="K2852" s="66">
        <f>ROUND(J2852/0.35,-1)</f>
        <v>0</v>
      </c>
      <c r="L2852" s="67"/>
      <c r="M2852" s="67"/>
      <c r="N2852" s="66">
        <f>I2852+M2852</f>
        <v>0</v>
      </c>
      <c r="O2852" s="155"/>
      <c r="P2852" s="68"/>
      <c r="Q2852" s="21"/>
    </row>
    <row r="2853" spans="1:17" s="64" customFormat="1" x14ac:dyDescent="0.3">
      <c r="A2853" s="63"/>
      <c r="B2853" s="21"/>
      <c r="C2853" s="68"/>
      <c r="D2853" s="62" t="s">
        <v>3577</v>
      </c>
      <c r="E2853" s="63">
        <v>0.26700000000000002</v>
      </c>
      <c r="F2853" s="64" t="s">
        <v>2899</v>
      </c>
      <c r="G2853" s="65" t="s">
        <v>1195</v>
      </c>
      <c r="I2853" s="66"/>
      <c r="J2853" s="66"/>
      <c r="K2853" s="66"/>
      <c r="L2853" s="67"/>
      <c r="M2853" s="67"/>
      <c r="N2853" s="66"/>
      <c r="O2853" s="155"/>
      <c r="P2853" s="68"/>
      <c r="Q2853" s="21"/>
    </row>
    <row r="2854" spans="1:17" x14ac:dyDescent="0.3">
      <c r="A2854" s="63">
        <v>970</v>
      </c>
      <c r="C2854" s="48">
        <v>43796</v>
      </c>
      <c r="D2854" s="22" t="s">
        <v>6240</v>
      </c>
      <c r="E2854" s="44">
        <v>0.20100000000000001</v>
      </c>
      <c r="F2854" s="23" t="s">
        <v>6241</v>
      </c>
      <c r="G2854" s="24" t="s">
        <v>6242</v>
      </c>
      <c r="H2854" s="23">
        <v>2040</v>
      </c>
      <c r="I2854" s="25">
        <v>0.5</v>
      </c>
      <c r="J2854" s="46">
        <v>28650</v>
      </c>
      <c r="K2854" s="66">
        <f t="shared" si="202"/>
        <v>81860</v>
      </c>
      <c r="L2854" s="67">
        <v>80000</v>
      </c>
      <c r="M2854" s="67">
        <v>320</v>
      </c>
      <c r="N2854" s="66">
        <f t="shared" si="203"/>
        <v>320.5</v>
      </c>
    </row>
    <row r="2855" spans="1:17" x14ac:dyDescent="0.3">
      <c r="A2855" s="63">
        <v>971</v>
      </c>
      <c r="C2855" s="48">
        <v>43796</v>
      </c>
      <c r="D2855" s="22" t="s">
        <v>6243</v>
      </c>
      <c r="E2855" s="44">
        <v>0.86599999999999999</v>
      </c>
      <c r="F2855" s="23" t="s">
        <v>6241</v>
      </c>
      <c r="G2855" s="24" t="s">
        <v>6245</v>
      </c>
      <c r="H2855" s="23">
        <v>1080</v>
      </c>
      <c r="I2855" s="25">
        <v>1</v>
      </c>
      <c r="J2855" s="46">
        <v>34370</v>
      </c>
      <c r="K2855" s="66">
        <f t="shared" si="202"/>
        <v>98200</v>
      </c>
      <c r="L2855" s="67">
        <v>100000</v>
      </c>
      <c r="M2855" s="67">
        <v>400</v>
      </c>
      <c r="N2855" s="66">
        <f t="shared" si="203"/>
        <v>401</v>
      </c>
    </row>
    <row r="2856" spans="1:17" x14ac:dyDescent="0.3">
      <c r="D2856" s="22" t="s">
        <v>6244</v>
      </c>
      <c r="E2856" s="44">
        <v>1.2150000000000001</v>
      </c>
      <c r="F2856" s="23" t="s">
        <v>2899</v>
      </c>
      <c r="K2856" s="66">
        <f t="shared" si="202"/>
        <v>0</v>
      </c>
      <c r="L2856" s="67"/>
      <c r="M2856" s="67"/>
      <c r="N2856" s="66">
        <f t="shared" si="203"/>
        <v>0</v>
      </c>
    </row>
    <row r="2857" spans="1:17" x14ac:dyDescent="0.3">
      <c r="A2857" s="63" t="s">
        <v>6247</v>
      </c>
      <c r="C2857" s="48">
        <v>43796</v>
      </c>
      <c r="D2857" s="22" t="s">
        <v>6008</v>
      </c>
      <c r="E2857" s="44" t="s">
        <v>6010</v>
      </c>
      <c r="F2857" s="23" t="s">
        <v>6246</v>
      </c>
      <c r="G2857" s="24" t="s">
        <v>6246</v>
      </c>
      <c r="H2857" s="23">
        <v>3010</v>
      </c>
      <c r="I2857" s="25">
        <v>1</v>
      </c>
      <c r="J2857" s="46">
        <v>32560</v>
      </c>
      <c r="K2857" s="66">
        <f t="shared" si="202"/>
        <v>93030</v>
      </c>
      <c r="L2857" s="67"/>
      <c r="M2857" s="67"/>
      <c r="N2857" s="66">
        <f t="shared" si="203"/>
        <v>1</v>
      </c>
    </row>
    <row r="2858" spans="1:17" x14ac:dyDescent="0.3">
      <c r="D2858" s="22" t="s">
        <v>6007</v>
      </c>
      <c r="E2858" s="44" t="s">
        <v>6009</v>
      </c>
      <c r="F2858" s="23" t="s">
        <v>2899</v>
      </c>
      <c r="G2858" s="24" t="s">
        <v>1195</v>
      </c>
      <c r="K2858" s="66">
        <f t="shared" si="202"/>
        <v>0</v>
      </c>
      <c r="L2858" s="67"/>
      <c r="M2858" s="67"/>
      <c r="N2858" s="66">
        <f t="shared" si="203"/>
        <v>0</v>
      </c>
    </row>
    <row r="2859" spans="1:17" x14ac:dyDescent="0.3">
      <c r="A2859" s="63" t="s">
        <v>6248</v>
      </c>
      <c r="C2859" s="48">
        <v>43796</v>
      </c>
      <c r="D2859" s="22" t="s">
        <v>5336</v>
      </c>
      <c r="E2859" s="44">
        <v>0.24299999999999999</v>
      </c>
      <c r="F2859" s="23" t="s">
        <v>6249</v>
      </c>
      <c r="G2859" s="24" t="s">
        <v>6250</v>
      </c>
      <c r="H2859" s="23">
        <v>3010</v>
      </c>
      <c r="I2859" s="25">
        <v>0.5</v>
      </c>
      <c r="J2859" s="46">
        <v>22400</v>
      </c>
      <c r="K2859" s="66">
        <f t="shared" si="202"/>
        <v>64000</v>
      </c>
      <c r="L2859" s="67"/>
      <c r="M2859" s="67"/>
      <c r="N2859" s="66">
        <f t="shared" si="203"/>
        <v>0.5</v>
      </c>
    </row>
    <row r="2860" spans="1:17" x14ac:dyDescent="0.3">
      <c r="A2860" s="63">
        <v>972</v>
      </c>
      <c r="C2860" s="48">
        <v>43801</v>
      </c>
      <c r="D2860" s="22" t="s">
        <v>6251</v>
      </c>
      <c r="E2860" s="44">
        <v>54.709800000000001</v>
      </c>
      <c r="F2860" s="23" t="s">
        <v>6252</v>
      </c>
      <c r="G2860" s="24" t="s">
        <v>6253</v>
      </c>
      <c r="H2860" s="23">
        <v>1140</v>
      </c>
      <c r="I2860" s="25">
        <v>0.5</v>
      </c>
      <c r="J2860" s="46">
        <v>91330</v>
      </c>
      <c r="K2860" s="66">
        <f t="shared" si="202"/>
        <v>260940</v>
      </c>
      <c r="L2860" s="67">
        <v>291500</v>
      </c>
      <c r="M2860" s="67">
        <v>1166</v>
      </c>
      <c r="N2860" s="66">
        <f t="shared" si="203"/>
        <v>1166.5</v>
      </c>
    </row>
    <row r="2861" spans="1:17" x14ac:dyDescent="0.3">
      <c r="A2861" s="63" t="s">
        <v>6254</v>
      </c>
      <c r="C2861" s="48">
        <v>43801</v>
      </c>
      <c r="D2861" s="22" t="s">
        <v>5245</v>
      </c>
      <c r="E2861" s="44">
        <v>0.31380000000000002</v>
      </c>
      <c r="F2861" s="23" t="s">
        <v>5247</v>
      </c>
      <c r="G2861" s="24" t="s">
        <v>6255</v>
      </c>
      <c r="H2861" s="23">
        <v>3010</v>
      </c>
      <c r="I2861" s="25">
        <v>1</v>
      </c>
      <c r="J2861" s="46">
        <v>33270</v>
      </c>
      <c r="K2861" s="66">
        <f t="shared" si="202"/>
        <v>95060</v>
      </c>
      <c r="L2861" s="67"/>
      <c r="M2861" s="67"/>
      <c r="N2861" s="66">
        <f t="shared" si="203"/>
        <v>1</v>
      </c>
    </row>
    <row r="2862" spans="1:17" x14ac:dyDescent="0.3">
      <c r="D2862" s="22" t="s">
        <v>5249</v>
      </c>
      <c r="E2862" s="44">
        <v>0.13769999999999999</v>
      </c>
      <c r="F2862" s="23" t="s">
        <v>2899</v>
      </c>
      <c r="G2862" s="24" t="s">
        <v>1195</v>
      </c>
      <c r="K2862" s="66">
        <f t="shared" si="202"/>
        <v>0</v>
      </c>
      <c r="L2862" s="67"/>
      <c r="M2862" s="67"/>
      <c r="N2862" s="66">
        <f t="shared" si="203"/>
        <v>0</v>
      </c>
    </row>
    <row r="2863" spans="1:17" s="64" customFormat="1" x14ac:dyDescent="0.3">
      <c r="A2863" s="63" t="s">
        <v>6256</v>
      </c>
      <c r="B2863" s="21"/>
      <c r="C2863" s="68">
        <v>43801</v>
      </c>
      <c r="D2863" s="62" t="s">
        <v>6257</v>
      </c>
      <c r="E2863" s="63" t="s">
        <v>6258</v>
      </c>
      <c r="F2863" s="64" t="s">
        <v>6259</v>
      </c>
      <c r="G2863" s="65" t="s">
        <v>6260</v>
      </c>
      <c r="H2863" s="64">
        <v>3010</v>
      </c>
      <c r="I2863" s="66">
        <v>0.5</v>
      </c>
      <c r="J2863" s="66">
        <v>12080</v>
      </c>
      <c r="K2863" s="66">
        <f t="shared" ref="K2863:K2928" si="204">ROUND(J2863/0.35,-1)</f>
        <v>34510</v>
      </c>
      <c r="L2863" s="67"/>
      <c r="M2863" s="67"/>
      <c r="N2863" s="66">
        <f t="shared" ref="N2863:N2928" si="205">I2863+M2863</f>
        <v>0.5</v>
      </c>
      <c r="O2863" s="156"/>
      <c r="P2863" s="68"/>
      <c r="Q2863" s="21"/>
    </row>
    <row r="2864" spans="1:17" x14ac:dyDescent="0.3">
      <c r="K2864" s="66">
        <f t="shared" ref="K2864:K2865" si="206">ROUND(J2864/0.35,-1)</f>
        <v>0</v>
      </c>
      <c r="L2864" s="67"/>
      <c r="M2864" s="67"/>
      <c r="N2864" s="66">
        <f t="shared" ref="N2864:N2865" si="207">I2864+M2864</f>
        <v>0</v>
      </c>
    </row>
    <row r="2865" spans="1:17" x14ac:dyDescent="0.3">
      <c r="K2865" s="66">
        <f t="shared" si="206"/>
        <v>0</v>
      </c>
      <c r="L2865" s="67"/>
      <c r="M2865" s="67"/>
      <c r="N2865" s="66">
        <f t="shared" si="207"/>
        <v>0</v>
      </c>
    </row>
    <row r="2866" spans="1:17" s="64" customFormat="1" x14ac:dyDescent="0.3">
      <c r="A2866" s="63">
        <v>969</v>
      </c>
      <c r="B2866" s="21"/>
      <c r="C2866" s="68">
        <v>43796</v>
      </c>
      <c r="D2866" s="62" t="s">
        <v>6263</v>
      </c>
      <c r="E2866" s="63">
        <v>40.024000000000001</v>
      </c>
      <c r="F2866" s="64" t="s">
        <v>6264</v>
      </c>
      <c r="G2866" s="65" t="s">
        <v>6265</v>
      </c>
      <c r="H2866" s="64">
        <v>1010</v>
      </c>
      <c r="I2866" s="66">
        <v>0.5</v>
      </c>
      <c r="J2866" s="66">
        <v>112630</v>
      </c>
      <c r="K2866" s="66">
        <f>ROUND(J2866/0.35,-1)</f>
        <v>321800</v>
      </c>
      <c r="L2866" s="67">
        <v>425000</v>
      </c>
      <c r="M2866" s="67">
        <v>1700</v>
      </c>
      <c r="N2866" s="66">
        <f>I2866+M2866</f>
        <v>1700.5</v>
      </c>
      <c r="O2866" s="158"/>
      <c r="P2866" s="68"/>
      <c r="Q2866" s="21"/>
    </row>
    <row r="2867" spans="1:17" s="64" customFormat="1" x14ac:dyDescent="0.3">
      <c r="A2867" s="63">
        <v>948</v>
      </c>
      <c r="B2867" s="21"/>
      <c r="C2867" s="68">
        <v>43791</v>
      </c>
      <c r="D2867" s="62" t="s">
        <v>6154</v>
      </c>
      <c r="E2867" s="63">
        <v>6.7066999999999997</v>
      </c>
      <c r="F2867" s="64" t="s">
        <v>6155</v>
      </c>
      <c r="G2867" s="65" t="s">
        <v>6156</v>
      </c>
      <c r="H2867" s="64">
        <v>1110</v>
      </c>
      <c r="I2867" s="66">
        <v>0.5</v>
      </c>
      <c r="J2867" s="66">
        <v>33010</v>
      </c>
      <c r="K2867" s="66">
        <f>ROUND(J2867/0.35,-1)</f>
        <v>94310</v>
      </c>
      <c r="L2867" s="67">
        <v>76000</v>
      </c>
      <c r="M2867" s="67">
        <v>304</v>
      </c>
      <c r="N2867" s="66">
        <f>I2867+M2867</f>
        <v>304.5</v>
      </c>
      <c r="O2867" s="157"/>
      <c r="P2867" s="68"/>
      <c r="Q2867" s="21"/>
    </row>
    <row r="2868" spans="1:17" s="39" customFormat="1" x14ac:dyDescent="0.3">
      <c r="A2868" s="35">
        <v>973</v>
      </c>
      <c r="B2868" s="36"/>
      <c r="C2868" s="37">
        <v>43801</v>
      </c>
      <c r="D2868" s="38" t="s">
        <v>6266</v>
      </c>
      <c r="E2868" s="35">
        <v>20.100000000000001</v>
      </c>
      <c r="F2868" s="39" t="s">
        <v>6267</v>
      </c>
      <c r="G2868" s="40" t="s">
        <v>6268</v>
      </c>
      <c r="H2868" s="39">
        <v>1010</v>
      </c>
      <c r="I2868" s="41">
        <v>0.5</v>
      </c>
      <c r="J2868" s="41">
        <v>35520</v>
      </c>
      <c r="K2868" s="41">
        <f t="shared" si="204"/>
        <v>101490</v>
      </c>
      <c r="L2868" s="42">
        <v>110000</v>
      </c>
      <c r="M2868" s="42">
        <v>440</v>
      </c>
      <c r="N2868" s="41">
        <f t="shared" si="205"/>
        <v>440.5</v>
      </c>
      <c r="O2868" s="53"/>
      <c r="P2868" s="37"/>
      <c r="Q2868" s="36"/>
    </row>
    <row r="2869" spans="1:17" s="64" customFormat="1" x14ac:dyDescent="0.3">
      <c r="A2869" s="63"/>
      <c r="B2869" s="21"/>
      <c r="C2869" s="68"/>
      <c r="D2869" s="62"/>
      <c r="E2869" s="63"/>
      <c r="G2869" s="65"/>
      <c r="I2869" s="66"/>
      <c r="J2869" s="66"/>
      <c r="K2869" s="66"/>
      <c r="L2869" s="67"/>
      <c r="M2869" s="67"/>
      <c r="N2869" s="66">
        <f>SUM(N2851:N2868)</f>
        <v>4338</v>
      </c>
      <c r="O2869" s="158">
        <v>74017</v>
      </c>
      <c r="P2869" s="68">
        <v>43801</v>
      </c>
      <c r="Q2869" s="21" t="s">
        <v>4216</v>
      </c>
    </row>
    <row r="2870" spans="1:17" x14ac:dyDescent="0.3">
      <c r="K2870" s="66"/>
      <c r="L2870" s="67"/>
      <c r="M2870" s="67"/>
      <c r="N2870" s="66"/>
    </row>
    <row r="2871" spans="1:17" s="64" customFormat="1" x14ac:dyDescent="0.3">
      <c r="A2871" s="63">
        <v>967</v>
      </c>
      <c r="B2871" s="21"/>
      <c r="C2871" s="68">
        <v>43796</v>
      </c>
      <c r="D2871" s="62" t="s">
        <v>6261</v>
      </c>
      <c r="E2871" s="63">
        <v>12.942</v>
      </c>
      <c r="F2871" s="64" t="s">
        <v>2554</v>
      </c>
      <c r="G2871" s="65" t="s">
        <v>6262</v>
      </c>
      <c r="H2871" s="64">
        <v>1220</v>
      </c>
      <c r="I2871" s="66">
        <v>0.5</v>
      </c>
      <c r="J2871" s="66">
        <v>14250</v>
      </c>
      <c r="K2871" s="66">
        <f>ROUND(J2871/0.35,-1)</f>
        <v>40710</v>
      </c>
      <c r="L2871" s="67">
        <v>64710</v>
      </c>
      <c r="M2871" s="67">
        <v>259.2</v>
      </c>
      <c r="N2871" s="66">
        <f>I2871+M2871</f>
        <v>259.7</v>
      </c>
      <c r="O2871" s="160"/>
      <c r="P2871" s="68"/>
      <c r="Q2871" s="21"/>
    </row>
    <row r="2872" spans="1:17" x14ac:dyDescent="0.3">
      <c r="A2872" s="63">
        <v>975</v>
      </c>
      <c r="C2872" s="48">
        <v>43800</v>
      </c>
      <c r="D2872" s="22" t="s">
        <v>6269</v>
      </c>
      <c r="E2872" s="44">
        <v>5.0540000000000003</v>
      </c>
      <c r="F2872" s="23" t="s">
        <v>6270</v>
      </c>
      <c r="G2872" s="24" t="s">
        <v>6271</v>
      </c>
      <c r="H2872" s="23">
        <v>1050</v>
      </c>
      <c r="I2872" s="25">
        <v>0.5</v>
      </c>
      <c r="J2872" s="46">
        <v>9330</v>
      </c>
      <c r="K2872" s="66">
        <f t="shared" si="204"/>
        <v>26660</v>
      </c>
      <c r="L2872" s="67">
        <v>101080</v>
      </c>
      <c r="M2872" s="67">
        <v>404.32</v>
      </c>
      <c r="N2872" s="66">
        <f t="shared" si="205"/>
        <v>404.82</v>
      </c>
    </row>
    <row r="2873" spans="1:17" x14ac:dyDescent="0.3">
      <c r="A2873" s="63">
        <v>974</v>
      </c>
      <c r="C2873" s="48">
        <v>43801</v>
      </c>
      <c r="D2873" s="22" t="s">
        <v>6273</v>
      </c>
      <c r="E2873" s="44" t="s">
        <v>6285</v>
      </c>
      <c r="F2873" s="23" t="s">
        <v>6296</v>
      </c>
      <c r="G2873" s="24" t="s">
        <v>6297</v>
      </c>
      <c r="H2873" s="23">
        <v>1080</v>
      </c>
      <c r="I2873" s="25">
        <v>6.5</v>
      </c>
      <c r="J2873" s="46">
        <v>11350</v>
      </c>
      <c r="K2873" s="66">
        <f t="shared" si="204"/>
        <v>32430</v>
      </c>
      <c r="L2873" s="67">
        <v>32000</v>
      </c>
      <c r="M2873" s="67">
        <v>128</v>
      </c>
      <c r="N2873" s="66">
        <f t="shared" si="205"/>
        <v>134.5</v>
      </c>
    </row>
    <row r="2874" spans="1:17" x14ac:dyDescent="0.3">
      <c r="D2874" s="22" t="s">
        <v>6274</v>
      </c>
      <c r="E2874" s="44" t="s">
        <v>6286</v>
      </c>
      <c r="F2874" s="23" t="s">
        <v>77</v>
      </c>
      <c r="G2874" s="24" t="s">
        <v>77</v>
      </c>
      <c r="K2874" s="66">
        <f t="shared" si="204"/>
        <v>0</v>
      </c>
      <c r="L2874" s="67"/>
      <c r="M2874" s="67"/>
      <c r="N2874" s="66">
        <f t="shared" si="205"/>
        <v>0</v>
      </c>
    </row>
    <row r="2875" spans="1:17" x14ac:dyDescent="0.3">
      <c r="D2875" s="22" t="s">
        <v>6275</v>
      </c>
      <c r="E2875" s="44" t="s">
        <v>6287</v>
      </c>
      <c r="F2875" s="23" t="s">
        <v>77</v>
      </c>
      <c r="G2875" s="65" t="s">
        <v>77</v>
      </c>
      <c r="K2875" s="66">
        <f t="shared" si="204"/>
        <v>0</v>
      </c>
      <c r="L2875" s="67"/>
      <c r="M2875" s="67"/>
      <c r="N2875" s="66">
        <f t="shared" si="205"/>
        <v>0</v>
      </c>
    </row>
    <row r="2876" spans="1:17" x14ac:dyDescent="0.3">
      <c r="D2876" s="22" t="s">
        <v>6272</v>
      </c>
      <c r="E2876" s="44" t="s">
        <v>6288</v>
      </c>
      <c r="F2876" s="23" t="s">
        <v>77</v>
      </c>
      <c r="G2876" s="65" t="s">
        <v>77</v>
      </c>
      <c r="K2876" s="66">
        <f t="shared" si="204"/>
        <v>0</v>
      </c>
      <c r="L2876" s="67"/>
      <c r="M2876" s="67"/>
      <c r="N2876" s="66">
        <f t="shared" si="205"/>
        <v>0</v>
      </c>
    </row>
    <row r="2877" spans="1:17" x14ac:dyDescent="0.3">
      <c r="D2877" s="22" t="s">
        <v>6276</v>
      </c>
      <c r="E2877" s="44" t="s">
        <v>6289</v>
      </c>
      <c r="F2877" s="23" t="s">
        <v>77</v>
      </c>
      <c r="G2877" s="65" t="s">
        <v>77</v>
      </c>
      <c r="K2877" s="66">
        <f t="shared" si="204"/>
        <v>0</v>
      </c>
      <c r="L2877" s="67"/>
      <c r="M2877" s="67"/>
      <c r="N2877" s="66">
        <f t="shared" si="205"/>
        <v>0</v>
      </c>
    </row>
    <row r="2878" spans="1:17" x14ac:dyDescent="0.3">
      <c r="D2878" s="22" t="s">
        <v>6277</v>
      </c>
      <c r="E2878" s="44" t="s">
        <v>6290</v>
      </c>
      <c r="F2878" s="23" t="s">
        <v>77</v>
      </c>
      <c r="G2878" s="65" t="s">
        <v>77</v>
      </c>
      <c r="K2878" s="66">
        <f t="shared" si="204"/>
        <v>0</v>
      </c>
      <c r="L2878" s="67"/>
      <c r="M2878" s="67"/>
      <c r="N2878" s="66">
        <f t="shared" si="205"/>
        <v>0</v>
      </c>
    </row>
    <row r="2879" spans="1:17" x14ac:dyDescent="0.3">
      <c r="D2879" s="22" t="s">
        <v>6278</v>
      </c>
      <c r="E2879" s="44" t="s">
        <v>6291</v>
      </c>
      <c r="F2879" s="23" t="s">
        <v>77</v>
      </c>
      <c r="G2879" s="65" t="s">
        <v>77</v>
      </c>
      <c r="K2879" s="66">
        <f t="shared" si="204"/>
        <v>0</v>
      </c>
      <c r="L2879" s="67"/>
      <c r="M2879" s="67"/>
      <c r="N2879" s="66">
        <f t="shared" si="205"/>
        <v>0</v>
      </c>
    </row>
    <row r="2880" spans="1:17" x14ac:dyDescent="0.3">
      <c r="D2880" s="22" t="s">
        <v>6279</v>
      </c>
      <c r="E2880" s="44" t="s">
        <v>6292</v>
      </c>
      <c r="F2880" s="23" t="s">
        <v>77</v>
      </c>
      <c r="G2880" s="65" t="s">
        <v>77</v>
      </c>
      <c r="K2880" s="66">
        <f t="shared" si="204"/>
        <v>0</v>
      </c>
      <c r="L2880" s="67"/>
      <c r="M2880" s="67"/>
      <c r="N2880" s="66">
        <f t="shared" si="205"/>
        <v>0</v>
      </c>
    </row>
    <row r="2881" spans="1:17" x14ac:dyDescent="0.3">
      <c r="D2881" s="22" t="s">
        <v>6280</v>
      </c>
      <c r="E2881" s="44" t="s">
        <v>6293</v>
      </c>
      <c r="F2881" s="23" t="s">
        <v>77</v>
      </c>
      <c r="G2881" s="65" t="s">
        <v>77</v>
      </c>
      <c r="K2881" s="66">
        <f t="shared" si="204"/>
        <v>0</v>
      </c>
      <c r="L2881" s="67"/>
      <c r="M2881" s="67"/>
      <c r="N2881" s="66">
        <f t="shared" si="205"/>
        <v>0</v>
      </c>
    </row>
    <row r="2882" spans="1:17" x14ac:dyDescent="0.3">
      <c r="D2882" s="22" t="s">
        <v>6281</v>
      </c>
      <c r="E2882" s="44" t="s">
        <v>6294</v>
      </c>
      <c r="F2882" s="23" t="s">
        <v>77</v>
      </c>
      <c r="G2882" s="65" t="s">
        <v>77</v>
      </c>
      <c r="K2882" s="66">
        <f t="shared" si="204"/>
        <v>0</v>
      </c>
      <c r="L2882" s="67"/>
      <c r="M2882" s="67"/>
      <c r="N2882" s="66">
        <f t="shared" si="205"/>
        <v>0</v>
      </c>
    </row>
    <row r="2883" spans="1:17" x14ac:dyDescent="0.3">
      <c r="D2883" s="22" t="s">
        <v>6282</v>
      </c>
      <c r="E2883" s="44" t="s">
        <v>6295</v>
      </c>
      <c r="F2883" s="23" t="s">
        <v>77</v>
      </c>
      <c r="G2883" s="65" t="s">
        <v>77</v>
      </c>
      <c r="K2883" s="66">
        <f t="shared" si="204"/>
        <v>0</v>
      </c>
      <c r="L2883" s="67"/>
      <c r="M2883" s="67"/>
      <c r="N2883" s="66">
        <f t="shared" si="205"/>
        <v>0</v>
      </c>
    </row>
    <row r="2884" spans="1:17" x14ac:dyDescent="0.3">
      <c r="D2884" s="22" t="s">
        <v>6283</v>
      </c>
      <c r="E2884" s="44" t="s">
        <v>5427</v>
      </c>
      <c r="F2884" s="23" t="s">
        <v>77</v>
      </c>
      <c r="G2884" s="65" t="s">
        <v>77</v>
      </c>
      <c r="K2884" s="66">
        <f t="shared" si="204"/>
        <v>0</v>
      </c>
      <c r="L2884" s="67"/>
      <c r="M2884" s="67"/>
      <c r="N2884" s="66">
        <f t="shared" si="205"/>
        <v>0</v>
      </c>
    </row>
    <row r="2885" spans="1:17" x14ac:dyDescent="0.3">
      <c r="D2885" s="22" t="s">
        <v>6284</v>
      </c>
      <c r="E2885" s="44">
        <v>0.91</v>
      </c>
      <c r="F2885" s="23" t="s">
        <v>77</v>
      </c>
      <c r="G2885" s="65" t="s">
        <v>77</v>
      </c>
      <c r="K2885" s="66">
        <f t="shared" si="204"/>
        <v>0</v>
      </c>
      <c r="L2885" s="67"/>
      <c r="M2885" s="67"/>
      <c r="N2885" s="66">
        <f t="shared" si="205"/>
        <v>0</v>
      </c>
    </row>
    <row r="2886" spans="1:17" x14ac:dyDescent="0.3">
      <c r="A2886" s="63">
        <v>976</v>
      </c>
      <c r="C2886" s="48">
        <v>43801</v>
      </c>
      <c r="D2886" s="22" t="s">
        <v>6298</v>
      </c>
      <c r="E2886" s="44">
        <v>1</v>
      </c>
      <c r="F2886" s="23" t="s">
        <v>6299</v>
      </c>
      <c r="G2886" s="24" t="s">
        <v>6300</v>
      </c>
      <c r="H2886" s="23">
        <v>1140</v>
      </c>
      <c r="I2886" s="25">
        <v>0.5</v>
      </c>
      <c r="J2886" s="46">
        <v>20020</v>
      </c>
      <c r="K2886" s="66">
        <f t="shared" si="204"/>
        <v>57200</v>
      </c>
      <c r="L2886" s="67">
        <v>22500</v>
      </c>
      <c r="M2886" s="67">
        <v>90</v>
      </c>
      <c r="N2886" s="66">
        <f t="shared" si="205"/>
        <v>90.5</v>
      </c>
    </row>
    <row r="2887" spans="1:17" x14ac:dyDescent="0.3">
      <c r="A2887" s="63" t="s">
        <v>6301</v>
      </c>
      <c r="C2887" s="48">
        <v>43801</v>
      </c>
      <c r="D2887" s="22" t="s">
        <v>6302</v>
      </c>
      <c r="E2887" s="44">
        <v>36.659999999999997</v>
      </c>
      <c r="F2887" s="23" t="s">
        <v>6303</v>
      </c>
      <c r="G2887" s="24" t="s">
        <v>6304</v>
      </c>
      <c r="H2887" s="23">
        <v>1030</v>
      </c>
      <c r="I2887" s="25">
        <v>0.5</v>
      </c>
      <c r="J2887" s="46">
        <v>83430</v>
      </c>
      <c r="K2887" s="66">
        <f t="shared" si="204"/>
        <v>238370</v>
      </c>
      <c r="L2887" s="67"/>
      <c r="M2887" s="67"/>
      <c r="N2887" s="66">
        <f t="shared" si="205"/>
        <v>0.5</v>
      </c>
    </row>
    <row r="2888" spans="1:17" x14ac:dyDescent="0.3">
      <c r="A2888" s="63" t="s">
        <v>6305</v>
      </c>
      <c r="C2888" s="48">
        <v>43801</v>
      </c>
      <c r="D2888" s="22" t="s">
        <v>6306</v>
      </c>
      <c r="E2888" s="44" t="s">
        <v>6308</v>
      </c>
      <c r="F2888" s="23" t="s">
        <v>6309</v>
      </c>
      <c r="G2888" s="24" t="s">
        <v>6310</v>
      </c>
      <c r="H2888" s="23">
        <v>3010</v>
      </c>
      <c r="I2888" s="25">
        <v>1</v>
      </c>
      <c r="J2888" s="46">
        <v>33270</v>
      </c>
      <c r="K2888" s="66">
        <f t="shared" si="204"/>
        <v>95060</v>
      </c>
      <c r="L2888" s="67"/>
      <c r="M2888" s="67"/>
      <c r="N2888" s="66">
        <f t="shared" si="205"/>
        <v>1</v>
      </c>
    </row>
    <row r="2889" spans="1:17" x14ac:dyDescent="0.3">
      <c r="D2889" s="22" t="s">
        <v>6307</v>
      </c>
      <c r="E2889" s="44" t="s">
        <v>6308</v>
      </c>
      <c r="F2889" s="23" t="s">
        <v>77</v>
      </c>
      <c r="G2889" s="24" t="s">
        <v>77</v>
      </c>
      <c r="K2889" s="66">
        <f t="shared" si="204"/>
        <v>0</v>
      </c>
      <c r="L2889" s="67"/>
      <c r="M2889" s="67"/>
      <c r="N2889" s="66">
        <f t="shared" si="205"/>
        <v>0</v>
      </c>
    </row>
    <row r="2890" spans="1:17" x14ac:dyDescent="0.3">
      <c r="A2890" s="63" t="s">
        <v>6311</v>
      </c>
      <c r="C2890" s="48">
        <v>43801</v>
      </c>
      <c r="D2890" s="22" t="s">
        <v>6307</v>
      </c>
      <c r="E2890" s="44" t="s">
        <v>6308</v>
      </c>
      <c r="F2890" s="23" t="s">
        <v>6312</v>
      </c>
      <c r="G2890" s="24" t="s">
        <v>6313</v>
      </c>
      <c r="H2890" s="23">
        <v>3010</v>
      </c>
      <c r="I2890" s="25">
        <v>0.5</v>
      </c>
      <c r="J2890" s="46">
        <v>19170</v>
      </c>
      <c r="K2890" s="66">
        <f t="shared" si="204"/>
        <v>54770</v>
      </c>
      <c r="L2890" s="67"/>
      <c r="M2890" s="67"/>
      <c r="N2890" s="66">
        <f t="shared" si="205"/>
        <v>0.5</v>
      </c>
    </row>
    <row r="2891" spans="1:17" x14ac:dyDescent="0.3">
      <c r="A2891" s="63" t="s">
        <v>6314</v>
      </c>
      <c r="C2891" s="48">
        <v>43801</v>
      </c>
      <c r="D2891" s="22" t="s">
        <v>6315</v>
      </c>
      <c r="E2891" s="44">
        <v>0.2944</v>
      </c>
      <c r="F2891" s="23" t="s">
        <v>6316</v>
      </c>
      <c r="G2891" s="24" t="s">
        <v>6317</v>
      </c>
      <c r="H2891" s="23">
        <v>3010</v>
      </c>
      <c r="I2891" s="25">
        <v>0.5</v>
      </c>
      <c r="J2891" s="46">
        <v>40980</v>
      </c>
      <c r="K2891" s="66">
        <f t="shared" si="204"/>
        <v>117090</v>
      </c>
      <c r="L2891" s="67"/>
      <c r="M2891" s="67"/>
      <c r="N2891" s="66">
        <f t="shared" si="205"/>
        <v>0.5</v>
      </c>
    </row>
    <row r="2892" spans="1:17" x14ac:dyDescent="0.3">
      <c r="A2892" s="63">
        <v>977</v>
      </c>
      <c r="C2892" s="48">
        <v>43801</v>
      </c>
      <c r="D2892" s="22" t="s">
        <v>6318</v>
      </c>
      <c r="E2892" s="44">
        <v>0.24199999999999999</v>
      </c>
      <c r="F2892" s="23" t="s">
        <v>6319</v>
      </c>
      <c r="G2892" s="24" t="s">
        <v>6320</v>
      </c>
      <c r="H2892" s="23">
        <v>3010</v>
      </c>
      <c r="I2892" s="25">
        <v>0.5</v>
      </c>
      <c r="J2892" s="46">
        <v>16420</v>
      </c>
      <c r="K2892" s="66">
        <f t="shared" si="204"/>
        <v>46910</v>
      </c>
      <c r="L2892" s="67">
        <v>34650</v>
      </c>
      <c r="M2892" s="67">
        <v>138.6</v>
      </c>
      <c r="N2892" s="66">
        <f t="shared" si="205"/>
        <v>139.1</v>
      </c>
    </row>
    <row r="2893" spans="1:17" x14ac:dyDescent="0.3">
      <c r="A2893" s="63" t="s">
        <v>6321</v>
      </c>
      <c r="C2893" s="48">
        <v>43802</v>
      </c>
      <c r="D2893" s="22" t="s">
        <v>6322</v>
      </c>
      <c r="E2893" s="44">
        <v>0.23649999999999999</v>
      </c>
      <c r="F2893" s="23" t="s">
        <v>6323</v>
      </c>
      <c r="G2893" s="64" t="s">
        <v>6324</v>
      </c>
      <c r="H2893" s="23">
        <v>3010</v>
      </c>
      <c r="I2893" s="25">
        <v>0.5</v>
      </c>
      <c r="J2893" s="46">
        <v>44430</v>
      </c>
      <c r="K2893" s="66">
        <f t="shared" si="204"/>
        <v>126940</v>
      </c>
      <c r="L2893" s="67"/>
      <c r="M2893" s="67"/>
      <c r="N2893" s="66">
        <f t="shared" si="205"/>
        <v>0.5</v>
      </c>
    </row>
    <row r="2894" spans="1:17" x14ac:dyDescent="0.3">
      <c r="C2894" s="48">
        <v>43802</v>
      </c>
      <c r="D2894" s="22" t="s">
        <v>6325</v>
      </c>
      <c r="E2894" s="44">
        <v>0.1837</v>
      </c>
      <c r="F2894" s="23" t="s">
        <v>6327</v>
      </c>
      <c r="G2894" s="24" t="s">
        <v>6328</v>
      </c>
      <c r="H2894" s="23">
        <v>2020</v>
      </c>
      <c r="I2894" s="25">
        <v>1</v>
      </c>
      <c r="J2894" s="46">
        <v>17100</v>
      </c>
      <c r="K2894" s="66">
        <f t="shared" si="204"/>
        <v>48860</v>
      </c>
      <c r="L2894" s="67">
        <v>37000</v>
      </c>
      <c r="M2894" s="67">
        <v>148</v>
      </c>
      <c r="N2894" s="66">
        <f t="shared" si="205"/>
        <v>149</v>
      </c>
    </row>
    <row r="2895" spans="1:17" s="64" customFormat="1" x14ac:dyDescent="0.3">
      <c r="A2895" s="63">
        <v>978</v>
      </c>
      <c r="B2895" s="21"/>
      <c r="C2895" s="68">
        <v>43801</v>
      </c>
      <c r="D2895" s="62" t="s">
        <v>6333</v>
      </c>
      <c r="E2895" s="63">
        <v>14.667999999999999</v>
      </c>
      <c r="F2895" s="64" t="s">
        <v>6334</v>
      </c>
      <c r="G2895" s="65" t="s">
        <v>6335</v>
      </c>
      <c r="H2895" s="64">
        <v>1030</v>
      </c>
      <c r="I2895" s="66">
        <v>0.5</v>
      </c>
      <c r="J2895" s="66">
        <v>63550</v>
      </c>
      <c r="K2895" s="66">
        <f t="shared" si="204"/>
        <v>181570</v>
      </c>
      <c r="L2895" s="67">
        <v>44004</v>
      </c>
      <c r="M2895" s="67">
        <v>176.02</v>
      </c>
      <c r="N2895" s="66">
        <v>176.52</v>
      </c>
      <c r="O2895" s="159"/>
      <c r="P2895" s="68"/>
      <c r="Q2895" s="21"/>
    </row>
    <row r="2896" spans="1:17" x14ac:dyDescent="0.3">
      <c r="D2896" s="22" t="s">
        <v>6326</v>
      </c>
      <c r="E2896" s="44">
        <v>0.1837</v>
      </c>
      <c r="F2896" s="23" t="s">
        <v>77</v>
      </c>
      <c r="G2896" s="24" t="s">
        <v>77</v>
      </c>
      <c r="K2896" s="66">
        <f t="shared" si="204"/>
        <v>0</v>
      </c>
      <c r="L2896" s="67"/>
      <c r="M2896" s="67"/>
      <c r="N2896" s="66">
        <f t="shared" si="205"/>
        <v>0</v>
      </c>
    </row>
    <row r="2897" spans="1:17" x14ac:dyDescent="0.3">
      <c r="A2897" s="63">
        <v>979</v>
      </c>
      <c r="C2897" s="48">
        <v>43801</v>
      </c>
      <c r="D2897" s="22" t="s">
        <v>6329</v>
      </c>
      <c r="E2897" s="44">
        <v>46.012999999999998</v>
      </c>
      <c r="F2897" s="23" t="s">
        <v>6331</v>
      </c>
      <c r="G2897" s="24" t="s">
        <v>6332</v>
      </c>
      <c r="H2897" s="23">
        <v>1020</v>
      </c>
      <c r="I2897" s="25">
        <v>1</v>
      </c>
      <c r="J2897" s="46">
        <v>125380</v>
      </c>
      <c r="K2897" s="66">
        <f t="shared" si="204"/>
        <v>358230</v>
      </c>
      <c r="L2897" s="67">
        <v>400000</v>
      </c>
      <c r="M2897" s="67">
        <v>1600</v>
      </c>
      <c r="N2897" s="66">
        <f t="shared" si="205"/>
        <v>1601</v>
      </c>
    </row>
    <row r="2898" spans="1:17" s="39" customFormat="1" x14ac:dyDescent="0.3">
      <c r="A2898" s="35"/>
      <c r="B2898" s="36"/>
      <c r="C2898" s="37"/>
      <c r="D2898" s="38" t="s">
        <v>6330</v>
      </c>
      <c r="E2898" s="35">
        <v>46.201000000000001</v>
      </c>
      <c r="F2898" s="39" t="s">
        <v>77</v>
      </c>
      <c r="G2898" s="40" t="s">
        <v>77</v>
      </c>
      <c r="H2898" s="39">
        <v>1160</v>
      </c>
      <c r="I2898" s="41"/>
      <c r="J2898" s="41"/>
      <c r="K2898" s="41">
        <f t="shared" si="204"/>
        <v>0</v>
      </c>
      <c r="L2898" s="42"/>
      <c r="M2898" s="42"/>
      <c r="N2898" s="41">
        <f t="shared" si="205"/>
        <v>0</v>
      </c>
      <c r="O2898" s="53"/>
      <c r="P2898" s="37"/>
      <c r="Q2898" s="36"/>
    </row>
    <row r="2899" spans="1:17" x14ac:dyDescent="0.3">
      <c r="K2899" s="66"/>
      <c r="L2899" s="67"/>
      <c r="M2899" s="67"/>
      <c r="N2899" s="66">
        <f>SUM(N2871:N2898)</f>
        <v>2958.14</v>
      </c>
      <c r="O2899" s="51">
        <v>74028</v>
      </c>
      <c r="P2899" s="68">
        <v>43802</v>
      </c>
      <c r="Q2899" s="21" t="s">
        <v>4419</v>
      </c>
    </row>
    <row r="2900" spans="1:17" x14ac:dyDescent="0.3">
      <c r="K2900" s="66"/>
      <c r="L2900" s="67"/>
      <c r="M2900" s="67"/>
      <c r="N2900" s="66"/>
    </row>
    <row r="2901" spans="1:17" x14ac:dyDescent="0.3">
      <c r="A2901" s="63" t="s">
        <v>6336</v>
      </c>
      <c r="C2901" s="48">
        <v>43802</v>
      </c>
      <c r="D2901" s="22" t="s">
        <v>6089</v>
      </c>
      <c r="E2901" s="44">
        <v>0.55100000000000005</v>
      </c>
      <c r="F2901" s="23" t="s">
        <v>6337</v>
      </c>
      <c r="G2901" s="24" t="s">
        <v>6092</v>
      </c>
      <c r="H2901" s="23">
        <v>1090</v>
      </c>
      <c r="I2901" s="25">
        <v>0.5</v>
      </c>
      <c r="J2901" s="46">
        <v>43580</v>
      </c>
      <c r="K2901" s="66">
        <f t="shared" si="204"/>
        <v>124510</v>
      </c>
      <c r="L2901" s="67"/>
      <c r="M2901" s="67"/>
      <c r="N2901" s="66">
        <f t="shared" si="205"/>
        <v>0.5</v>
      </c>
      <c r="O2901" s="161"/>
    </row>
    <row r="2902" spans="1:17" x14ac:dyDescent="0.3">
      <c r="A2902" s="63">
        <v>981</v>
      </c>
      <c r="C2902" s="48">
        <v>43802</v>
      </c>
      <c r="D2902" s="22" t="s">
        <v>6338</v>
      </c>
      <c r="E2902" s="44">
        <v>1</v>
      </c>
      <c r="F2902" s="23" t="s">
        <v>6339</v>
      </c>
      <c r="G2902" s="24" t="s">
        <v>6340</v>
      </c>
      <c r="H2902" s="23">
        <v>1090</v>
      </c>
      <c r="I2902" s="25">
        <v>0.5</v>
      </c>
      <c r="J2902" s="46">
        <v>53250</v>
      </c>
      <c r="K2902" s="66">
        <f t="shared" si="204"/>
        <v>152140</v>
      </c>
      <c r="L2902" s="67">
        <v>220000</v>
      </c>
      <c r="M2902" s="67">
        <v>880</v>
      </c>
      <c r="N2902" s="66">
        <f t="shared" si="205"/>
        <v>880.5</v>
      </c>
    </row>
    <row r="2903" spans="1:17" x14ac:dyDescent="0.3">
      <c r="A2903" s="63">
        <v>982</v>
      </c>
      <c r="C2903" s="48">
        <v>43802</v>
      </c>
      <c r="D2903" s="22" t="s">
        <v>6341</v>
      </c>
      <c r="E2903" s="44">
        <v>7.4080000000000004</v>
      </c>
      <c r="F2903" s="23" t="s">
        <v>6342</v>
      </c>
      <c r="G2903" s="24" t="s">
        <v>6343</v>
      </c>
      <c r="H2903" s="23">
        <v>1050</v>
      </c>
      <c r="I2903" s="25">
        <v>0.5</v>
      </c>
      <c r="J2903" s="46">
        <v>13690</v>
      </c>
      <c r="K2903" s="66">
        <f t="shared" si="204"/>
        <v>39110</v>
      </c>
      <c r="L2903" s="67">
        <v>74080</v>
      </c>
      <c r="M2903" s="67">
        <v>296.32</v>
      </c>
      <c r="N2903" s="66">
        <f t="shared" si="205"/>
        <v>296.82</v>
      </c>
    </row>
    <row r="2904" spans="1:17" x14ac:dyDescent="0.3">
      <c r="A2904" s="63" t="s">
        <v>6347</v>
      </c>
      <c r="C2904" s="48">
        <v>43802</v>
      </c>
      <c r="D2904" s="22" t="s">
        <v>6344</v>
      </c>
      <c r="E2904" s="44">
        <v>11.8</v>
      </c>
      <c r="F2904" s="23" t="s">
        <v>6345</v>
      </c>
      <c r="G2904" s="24" t="s">
        <v>6346</v>
      </c>
      <c r="H2904" s="23">
        <v>1090</v>
      </c>
      <c r="I2904" s="25">
        <v>0.5</v>
      </c>
      <c r="J2904" s="46">
        <v>33400</v>
      </c>
      <c r="K2904" s="66">
        <f t="shared" si="204"/>
        <v>95430</v>
      </c>
      <c r="L2904" s="67"/>
      <c r="M2904" s="67"/>
      <c r="N2904" s="66">
        <f t="shared" si="205"/>
        <v>0.5</v>
      </c>
    </row>
    <row r="2905" spans="1:17" x14ac:dyDescent="0.3">
      <c r="A2905" s="63" t="s">
        <v>6348</v>
      </c>
      <c r="C2905" s="48">
        <v>43802</v>
      </c>
      <c r="D2905" s="22" t="s">
        <v>6350</v>
      </c>
      <c r="E2905" s="44">
        <v>1</v>
      </c>
      <c r="F2905" s="23" t="s">
        <v>6351</v>
      </c>
      <c r="G2905" s="24" t="s">
        <v>6352</v>
      </c>
      <c r="H2905" s="23">
        <v>1030</v>
      </c>
      <c r="I2905" s="25">
        <v>1</v>
      </c>
      <c r="J2905" s="46">
        <v>31000</v>
      </c>
      <c r="K2905" s="66">
        <f t="shared" si="204"/>
        <v>88570</v>
      </c>
      <c r="L2905" s="67"/>
      <c r="M2905" s="67"/>
      <c r="N2905" s="66">
        <f t="shared" si="205"/>
        <v>1</v>
      </c>
    </row>
    <row r="2906" spans="1:17" x14ac:dyDescent="0.3">
      <c r="D2906" s="22" t="s">
        <v>6349</v>
      </c>
      <c r="E2906" s="44">
        <v>0.254</v>
      </c>
      <c r="F2906" s="23" t="s">
        <v>77</v>
      </c>
      <c r="G2906" s="24" t="s">
        <v>77</v>
      </c>
      <c r="K2906" s="66">
        <f t="shared" si="204"/>
        <v>0</v>
      </c>
      <c r="L2906" s="67"/>
      <c r="M2906" s="67"/>
      <c r="N2906" s="66">
        <f t="shared" si="205"/>
        <v>0</v>
      </c>
    </row>
    <row r="2907" spans="1:17" x14ac:dyDescent="0.3">
      <c r="A2907" s="63" t="s">
        <v>6353</v>
      </c>
      <c r="C2907" s="48">
        <v>43802</v>
      </c>
      <c r="D2907" s="22" t="s">
        <v>6354</v>
      </c>
      <c r="E2907" s="44">
        <v>0.1061</v>
      </c>
      <c r="F2907" s="23" t="s">
        <v>6356</v>
      </c>
      <c r="G2907" s="24" t="s">
        <v>6357</v>
      </c>
      <c r="H2907" s="23">
        <v>2040</v>
      </c>
      <c r="I2907" s="25">
        <v>1</v>
      </c>
      <c r="K2907" s="66">
        <f t="shared" si="204"/>
        <v>0</v>
      </c>
      <c r="L2907" s="67"/>
      <c r="M2907" s="67"/>
      <c r="N2907" s="66">
        <f t="shared" si="205"/>
        <v>1</v>
      </c>
    </row>
    <row r="2908" spans="1:17" s="39" customFormat="1" x14ac:dyDescent="0.3">
      <c r="A2908" s="35"/>
      <c r="B2908" s="36"/>
      <c r="C2908" s="37"/>
      <c r="D2908" s="38" t="s">
        <v>6355</v>
      </c>
      <c r="E2908" s="35">
        <v>7.9500000000000001E-2</v>
      </c>
      <c r="F2908" s="39" t="s">
        <v>77</v>
      </c>
      <c r="G2908" s="40" t="s">
        <v>77</v>
      </c>
      <c r="I2908" s="41"/>
      <c r="J2908" s="41"/>
      <c r="K2908" s="41">
        <f t="shared" si="204"/>
        <v>0</v>
      </c>
      <c r="L2908" s="42"/>
      <c r="M2908" s="42"/>
      <c r="N2908" s="41">
        <f t="shared" si="205"/>
        <v>0</v>
      </c>
      <c r="O2908" s="53"/>
      <c r="P2908" s="37"/>
      <c r="Q2908" s="36"/>
    </row>
    <row r="2909" spans="1:17" x14ac:dyDescent="0.3">
      <c r="K2909" s="66"/>
      <c r="L2909" s="67"/>
      <c r="M2909" s="67"/>
      <c r="N2909" s="66">
        <f>SUM(N2901:N2908)</f>
        <v>1180.32</v>
      </c>
      <c r="O2909" s="51">
        <v>74046</v>
      </c>
      <c r="P2909" s="68">
        <v>43803</v>
      </c>
      <c r="Q2909" s="21" t="s">
        <v>4419</v>
      </c>
    </row>
    <row r="2910" spans="1:17" x14ac:dyDescent="0.3">
      <c r="K2910" s="66"/>
      <c r="L2910" s="67"/>
      <c r="M2910" s="67"/>
      <c r="N2910" s="66"/>
    </row>
    <row r="2911" spans="1:17" x14ac:dyDescent="0.3">
      <c r="A2911" s="63">
        <v>983</v>
      </c>
      <c r="C2911" s="48">
        <v>43803</v>
      </c>
      <c r="D2911" s="22" t="s">
        <v>6358</v>
      </c>
      <c r="E2911" s="44">
        <v>5.2350000000000003</v>
      </c>
      <c r="F2911" s="23" t="s">
        <v>802</v>
      </c>
      <c r="G2911" s="24" t="s">
        <v>6359</v>
      </c>
      <c r="H2911" s="23">
        <v>1150</v>
      </c>
      <c r="I2911" s="25">
        <v>0.5</v>
      </c>
      <c r="J2911" s="46">
        <v>14240</v>
      </c>
      <c r="K2911" s="66">
        <f t="shared" si="204"/>
        <v>40690</v>
      </c>
      <c r="L2911" s="67">
        <v>15000</v>
      </c>
      <c r="M2911" s="67">
        <v>60</v>
      </c>
      <c r="N2911" s="66">
        <f t="shared" si="205"/>
        <v>60.5</v>
      </c>
    </row>
    <row r="2912" spans="1:17" x14ac:dyDescent="0.3">
      <c r="A2912" s="63">
        <v>984</v>
      </c>
      <c r="C2912" s="48">
        <v>43803</v>
      </c>
      <c r="D2912" s="22" t="s">
        <v>6360</v>
      </c>
      <c r="E2912" s="44">
        <v>25.507100000000001</v>
      </c>
      <c r="F2912" s="23" t="s">
        <v>6361</v>
      </c>
      <c r="G2912" s="24" t="s">
        <v>6362</v>
      </c>
      <c r="H2912" s="23">
        <v>1150</v>
      </c>
      <c r="I2912" s="25">
        <v>0.5</v>
      </c>
      <c r="J2912" s="46">
        <v>26880</v>
      </c>
      <c r="K2912" s="66">
        <f t="shared" si="204"/>
        <v>76800</v>
      </c>
      <c r="L2912" s="67">
        <v>114781.95</v>
      </c>
      <c r="M2912" s="67">
        <v>459.13</v>
      </c>
      <c r="N2912" s="66">
        <f t="shared" si="205"/>
        <v>459.63</v>
      </c>
    </row>
    <row r="2913" spans="1:15" x14ac:dyDescent="0.3">
      <c r="A2913" s="63" t="s">
        <v>6363</v>
      </c>
      <c r="C2913" s="48">
        <v>43803</v>
      </c>
      <c r="D2913" s="22" t="s">
        <v>6364</v>
      </c>
      <c r="E2913" s="44">
        <v>93.305000000000007</v>
      </c>
      <c r="F2913" s="23" t="s">
        <v>6366</v>
      </c>
      <c r="G2913" s="24" t="s">
        <v>6367</v>
      </c>
      <c r="H2913" s="23">
        <v>1200</v>
      </c>
      <c r="I2913" s="25">
        <v>1</v>
      </c>
      <c r="J2913" s="46">
        <v>133340</v>
      </c>
      <c r="K2913" s="66">
        <f t="shared" si="204"/>
        <v>380970</v>
      </c>
      <c r="L2913" s="67"/>
      <c r="M2913" s="67"/>
      <c r="N2913" s="66">
        <f t="shared" si="205"/>
        <v>1</v>
      </c>
    </row>
    <row r="2914" spans="1:15" x14ac:dyDescent="0.3">
      <c r="D2914" s="22" t="s">
        <v>6365</v>
      </c>
      <c r="E2914" s="44">
        <v>15.124000000000001</v>
      </c>
      <c r="F2914" s="23" t="s">
        <v>77</v>
      </c>
      <c r="G2914" s="24" t="s">
        <v>6368</v>
      </c>
      <c r="K2914" s="66">
        <f t="shared" si="204"/>
        <v>0</v>
      </c>
      <c r="L2914" s="67"/>
      <c r="M2914" s="67"/>
      <c r="N2914" s="66">
        <f t="shared" si="205"/>
        <v>0</v>
      </c>
    </row>
    <row r="2915" spans="1:15" x14ac:dyDescent="0.3">
      <c r="A2915" s="63" t="s">
        <v>6369</v>
      </c>
      <c r="C2915" s="48">
        <v>43803</v>
      </c>
      <c r="D2915" s="22" t="s">
        <v>6370</v>
      </c>
      <c r="E2915" s="44">
        <v>0.18940000000000001</v>
      </c>
      <c r="F2915" s="23" t="s">
        <v>6371</v>
      </c>
      <c r="G2915" s="24" t="s">
        <v>6372</v>
      </c>
      <c r="H2915" s="23">
        <v>3010</v>
      </c>
      <c r="I2915" s="25">
        <v>0.5</v>
      </c>
      <c r="J2915" s="46">
        <v>19390</v>
      </c>
      <c r="K2915" s="66">
        <f t="shared" si="204"/>
        <v>55400</v>
      </c>
      <c r="L2915" s="67"/>
      <c r="M2915" s="67"/>
      <c r="N2915" s="66">
        <f t="shared" si="205"/>
        <v>0.5</v>
      </c>
    </row>
    <row r="2916" spans="1:15" x14ac:dyDescent="0.3">
      <c r="A2916" s="63">
        <v>985</v>
      </c>
      <c r="C2916" s="48">
        <v>43803</v>
      </c>
      <c r="D2916" s="22" t="s">
        <v>6373</v>
      </c>
      <c r="E2916" s="44">
        <v>5.641</v>
      </c>
      <c r="F2916" s="23" t="s">
        <v>6376</v>
      </c>
      <c r="G2916" s="24" t="s">
        <v>6377</v>
      </c>
      <c r="H2916" s="23">
        <v>1040</v>
      </c>
      <c r="I2916" s="25">
        <v>1.5</v>
      </c>
      <c r="J2916" s="46">
        <v>39170</v>
      </c>
      <c r="K2916" s="66">
        <f t="shared" si="204"/>
        <v>111910</v>
      </c>
      <c r="L2916" s="67">
        <v>100000</v>
      </c>
      <c r="M2916" s="67">
        <v>400</v>
      </c>
      <c r="N2916" s="66">
        <f t="shared" si="205"/>
        <v>401.5</v>
      </c>
    </row>
    <row r="2917" spans="1:15" x14ac:dyDescent="0.3">
      <c r="D2917" s="22" t="s">
        <v>6374</v>
      </c>
      <c r="E2917" s="44">
        <v>0.40699999999999997</v>
      </c>
      <c r="F2917" s="23" t="s">
        <v>77</v>
      </c>
      <c r="G2917" s="24" t="s">
        <v>6368</v>
      </c>
      <c r="K2917" s="66">
        <f t="shared" si="204"/>
        <v>0</v>
      </c>
      <c r="L2917" s="67"/>
      <c r="M2917" s="67"/>
      <c r="N2917" s="66">
        <f t="shared" si="205"/>
        <v>0</v>
      </c>
    </row>
    <row r="2918" spans="1:15" x14ac:dyDescent="0.3">
      <c r="D2918" s="22" t="s">
        <v>6375</v>
      </c>
      <c r="E2918" s="44">
        <v>0.121</v>
      </c>
      <c r="F2918" s="23" t="s">
        <v>77</v>
      </c>
      <c r="G2918" s="24" t="s">
        <v>6368</v>
      </c>
      <c r="K2918" s="66">
        <f t="shared" si="204"/>
        <v>0</v>
      </c>
      <c r="L2918" s="67"/>
      <c r="M2918" s="67"/>
      <c r="N2918" s="66">
        <f t="shared" si="205"/>
        <v>0</v>
      </c>
    </row>
    <row r="2919" spans="1:15" x14ac:dyDescent="0.3">
      <c r="A2919" s="63" t="s">
        <v>6378</v>
      </c>
      <c r="C2919" s="48">
        <v>43803</v>
      </c>
      <c r="D2919" s="22" t="s">
        <v>3612</v>
      </c>
      <c r="E2919" s="44">
        <v>0.1653</v>
      </c>
      <c r="F2919" s="23" t="s">
        <v>6380</v>
      </c>
      <c r="G2919" s="24" t="s">
        <v>6381</v>
      </c>
      <c r="H2919" s="23">
        <v>3010</v>
      </c>
      <c r="I2919" s="25">
        <v>1</v>
      </c>
      <c r="J2919" s="46">
        <v>29280</v>
      </c>
      <c r="K2919" s="66">
        <f t="shared" si="204"/>
        <v>83660</v>
      </c>
      <c r="L2919" s="67"/>
      <c r="M2919" s="67"/>
      <c r="N2919" s="66">
        <f t="shared" si="205"/>
        <v>1</v>
      </c>
      <c r="O2919" s="51" t="s">
        <v>6384</v>
      </c>
    </row>
    <row r="2920" spans="1:15" x14ac:dyDescent="0.3">
      <c r="D2920" s="22" t="s">
        <v>6379</v>
      </c>
      <c r="E2920" s="44">
        <v>0.1653</v>
      </c>
      <c r="F2920" s="23" t="s">
        <v>77</v>
      </c>
      <c r="G2920" s="24" t="s">
        <v>6368</v>
      </c>
      <c r="K2920" s="66">
        <f t="shared" si="204"/>
        <v>0</v>
      </c>
      <c r="L2920" s="67"/>
      <c r="M2920" s="67"/>
      <c r="N2920" s="66">
        <f t="shared" si="205"/>
        <v>0</v>
      </c>
    </row>
    <row r="2921" spans="1:15" x14ac:dyDescent="0.3">
      <c r="A2921" s="63">
        <v>986</v>
      </c>
      <c r="C2921" s="48">
        <v>43803</v>
      </c>
      <c r="D2921" s="62" t="s">
        <v>3612</v>
      </c>
      <c r="E2921" s="63">
        <v>0.1653</v>
      </c>
      <c r="F2921" s="65" t="s">
        <v>6382</v>
      </c>
      <c r="G2921" s="65" t="s">
        <v>6383</v>
      </c>
      <c r="H2921" s="64">
        <v>3010</v>
      </c>
      <c r="I2921" s="66">
        <v>1</v>
      </c>
      <c r="J2921" s="66">
        <v>29280</v>
      </c>
      <c r="K2921" s="66">
        <f t="shared" ref="K2921:K2922" si="208">ROUND(J2921/0.35,-1)</f>
        <v>83660</v>
      </c>
      <c r="L2921" s="67">
        <v>92000</v>
      </c>
      <c r="M2921" s="67">
        <v>368</v>
      </c>
      <c r="N2921" s="66">
        <f t="shared" si="205"/>
        <v>369</v>
      </c>
      <c r="O2921" s="51" t="s">
        <v>6385</v>
      </c>
    </row>
    <row r="2922" spans="1:15" x14ac:dyDescent="0.3">
      <c r="D2922" s="62" t="s">
        <v>6379</v>
      </c>
      <c r="E2922" s="63">
        <v>0.1653</v>
      </c>
      <c r="F2922" s="64" t="s">
        <v>77</v>
      </c>
      <c r="G2922" s="65" t="s">
        <v>6368</v>
      </c>
      <c r="H2922" s="64"/>
      <c r="I2922" s="66"/>
      <c r="J2922" s="66"/>
      <c r="K2922" s="66">
        <f t="shared" si="208"/>
        <v>0</v>
      </c>
      <c r="L2922" s="67"/>
      <c r="M2922" s="67"/>
      <c r="N2922" s="66">
        <f t="shared" si="205"/>
        <v>0</v>
      </c>
    </row>
    <row r="2923" spans="1:15" x14ac:dyDescent="0.3">
      <c r="A2923" s="63">
        <v>987</v>
      </c>
      <c r="C2923" s="48">
        <v>43803</v>
      </c>
      <c r="D2923" s="22" t="s">
        <v>6386</v>
      </c>
      <c r="E2923" s="44">
        <v>2.2410000000000001</v>
      </c>
      <c r="F2923" s="23" t="s">
        <v>6387</v>
      </c>
      <c r="G2923" s="24" t="s">
        <v>6388</v>
      </c>
      <c r="H2923" s="23">
        <v>1030</v>
      </c>
      <c r="I2923" s="25">
        <v>0.5</v>
      </c>
      <c r="J2923" s="46">
        <v>36650</v>
      </c>
      <c r="K2923" s="66">
        <f t="shared" si="204"/>
        <v>104710</v>
      </c>
      <c r="L2923" s="67">
        <v>115000</v>
      </c>
      <c r="M2923" s="67">
        <v>460</v>
      </c>
      <c r="N2923" s="66">
        <f t="shared" si="205"/>
        <v>460.5</v>
      </c>
      <c r="O2923" s="51" t="s">
        <v>6389</v>
      </c>
    </row>
    <row r="2924" spans="1:15" x14ac:dyDescent="0.3">
      <c r="A2924" s="63">
        <v>988</v>
      </c>
      <c r="C2924" s="48">
        <v>43803</v>
      </c>
      <c r="D2924" s="22" t="s">
        <v>6390</v>
      </c>
      <c r="E2924" s="44">
        <v>8.92</v>
      </c>
      <c r="F2924" s="23" t="s">
        <v>6391</v>
      </c>
      <c r="G2924" s="24" t="s">
        <v>6392</v>
      </c>
      <c r="H2924" s="23">
        <v>1210</v>
      </c>
      <c r="I2924" s="25">
        <v>0.5</v>
      </c>
      <c r="J2924" s="46">
        <v>20900</v>
      </c>
      <c r="K2924" s="66">
        <f t="shared" si="204"/>
        <v>59710</v>
      </c>
      <c r="L2924" s="67">
        <v>35000</v>
      </c>
      <c r="M2924" s="67">
        <v>140</v>
      </c>
      <c r="N2924" s="66">
        <f t="shared" si="205"/>
        <v>140.5</v>
      </c>
    </row>
    <row r="2925" spans="1:15" x14ac:dyDescent="0.3">
      <c r="A2925" s="63">
        <v>989</v>
      </c>
      <c r="C2925" s="48">
        <v>43803</v>
      </c>
      <c r="D2925" s="22" t="s">
        <v>6089</v>
      </c>
      <c r="E2925" s="44" t="s">
        <v>6090</v>
      </c>
      <c r="F2925" s="23" t="s">
        <v>6092</v>
      </c>
      <c r="G2925" s="24" t="s">
        <v>6393</v>
      </c>
      <c r="H2925" s="23">
        <v>1090</v>
      </c>
      <c r="I2925" s="25">
        <v>0.5</v>
      </c>
      <c r="J2925" s="46">
        <v>43580</v>
      </c>
      <c r="K2925" s="66">
        <f t="shared" si="204"/>
        <v>124510</v>
      </c>
      <c r="L2925" s="67">
        <v>130000</v>
      </c>
      <c r="M2925" s="67">
        <v>520</v>
      </c>
      <c r="N2925" s="66">
        <f t="shared" si="205"/>
        <v>520.5</v>
      </c>
    </row>
    <row r="2926" spans="1:15" x14ac:dyDescent="0.3">
      <c r="A2926" s="63">
        <v>991</v>
      </c>
      <c r="C2926" s="48">
        <v>43803</v>
      </c>
      <c r="D2926" s="22" t="s">
        <v>6394</v>
      </c>
      <c r="E2926" s="44">
        <v>12.244</v>
      </c>
      <c r="F2926" s="23" t="s">
        <v>6395</v>
      </c>
      <c r="G2926" s="24" t="s">
        <v>6396</v>
      </c>
      <c r="H2926" s="23">
        <v>1090</v>
      </c>
      <c r="I2926" s="25">
        <v>0.5</v>
      </c>
      <c r="J2926" s="46">
        <v>88670</v>
      </c>
      <c r="K2926" s="66">
        <f t="shared" si="204"/>
        <v>253340</v>
      </c>
      <c r="L2926" s="67">
        <v>200000</v>
      </c>
      <c r="M2926" s="67">
        <v>800</v>
      </c>
      <c r="N2926" s="66">
        <f t="shared" si="205"/>
        <v>800.5</v>
      </c>
    </row>
    <row r="2927" spans="1:15" x14ac:dyDescent="0.3">
      <c r="A2927" s="63">
        <v>990</v>
      </c>
      <c r="C2927" s="48">
        <v>43803</v>
      </c>
      <c r="D2927" s="22" t="s">
        <v>6397</v>
      </c>
      <c r="E2927" s="44" t="s">
        <v>6398</v>
      </c>
      <c r="F2927" s="23" t="s">
        <v>6399</v>
      </c>
      <c r="G2927" s="24" t="s">
        <v>6400</v>
      </c>
      <c r="H2927" s="23">
        <v>3010</v>
      </c>
      <c r="I2927" s="25">
        <v>0.5</v>
      </c>
      <c r="J2927" s="46">
        <v>22730</v>
      </c>
      <c r="K2927" s="66">
        <f t="shared" si="204"/>
        <v>64940</v>
      </c>
      <c r="L2927" s="67">
        <v>71000</v>
      </c>
      <c r="M2927" s="67">
        <v>284</v>
      </c>
      <c r="N2927" s="66">
        <f t="shared" si="205"/>
        <v>284.5</v>
      </c>
    </row>
    <row r="2928" spans="1:15" x14ac:dyDescent="0.3">
      <c r="A2928" s="63">
        <v>991</v>
      </c>
      <c r="C2928" s="48">
        <v>43804</v>
      </c>
      <c r="D2928" s="22" t="s">
        <v>6404</v>
      </c>
      <c r="E2928" s="44">
        <v>4.3650000000000002</v>
      </c>
      <c r="F2928" s="23" t="s">
        <v>6405</v>
      </c>
      <c r="G2928" s="24" t="s">
        <v>6406</v>
      </c>
      <c r="H2928" s="23">
        <v>1160</v>
      </c>
      <c r="I2928" s="25">
        <v>0.5</v>
      </c>
      <c r="J2928" s="46">
        <v>36610</v>
      </c>
      <c r="K2928" s="66">
        <f t="shared" si="204"/>
        <v>104600</v>
      </c>
      <c r="L2928" s="67">
        <v>72000</v>
      </c>
      <c r="M2928" s="67">
        <v>288</v>
      </c>
      <c r="N2928" s="66">
        <f t="shared" si="205"/>
        <v>288.5</v>
      </c>
    </row>
    <row r="2929" spans="1:17" x14ac:dyDescent="0.3">
      <c r="A2929" s="63" t="s">
        <v>6407</v>
      </c>
      <c r="C2929" s="48">
        <v>43804</v>
      </c>
      <c r="D2929" s="22" t="s">
        <v>6408</v>
      </c>
      <c r="E2929" s="44">
        <v>53</v>
      </c>
      <c r="F2929" s="23" t="s">
        <v>6417</v>
      </c>
      <c r="G2929" s="24" t="s">
        <v>6418</v>
      </c>
      <c r="H2929" s="23">
        <v>1150</v>
      </c>
      <c r="I2929" s="25">
        <v>3.5</v>
      </c>
      <c r="J2929" s="46">
        <v>378520</v>
      </c>
      <c r="K2929" s="66">
        <f t="shared" ref="K2929:K2980" si="209">ROUND(J2929/0.35,-1)</f>
        <v>1081490</v>
      </c>
      <c r="L2929" s="67"/>
      <c r="M2929" s="67"/>
      <c r="N2929" s="66">
        <f t="shared" ref="N2929:N2980" si="210">I2929+M2929</f>
        <v>3.5</v>
      </c>
    </row>
    <row r="2930" spans="1:17" x14ac:dyDescent="0.3">
      <c r="D2930" s="22" t="s">
        <v>6409</v>
      </c>
      <c r="E2930" s="44">
        <v>105</v>
      </c>
      <c r="F2930" s="23" t="s">
        <v>77</v>
      </c>
      <c r="G2930" s="24" t="s">
        <v>6368</v>
      </c>
      <c r="H2930" s="23">
        <v>1010</v>
      </c>
      <c r="K2930" s="66">
        <f t="shared" si="209"/>
        <v>0</v>
      </c>
      <c r="L2930" s="67"/>
      <c r="M2930" s="67"/>
      <c r="N2930" s="66">
        <f t="shared" si="210"/>
        <v>0</v>
      </c>
    </row>
    <row r="2931" spans="1:17" x14ac:dyDescent="0.3">
      <c r="D2931" s="22" t="s">
        <v>6410</v>
      </c>
      <c r="E2931" s="44" t="s">
        <v>6415</v>
      </c>
      <c r="F2931" s="23" t="s">
        <v>77</v>
      </c>
      <c r="G2931" s="24" t="s">
        <v>6368</v>
      </c>
      <c r="H2931" s="23">
        <v>2050</v>
      </c>
      <c r="K2931" s="66">
        <f t="shared" si="209"/>
        <v>0</v>
      </c>
      <c r="L2931" s="67"/>
      <c r="M2931" s="67"/>
      <c r="N2931" s="66">
        <f t="shared" si="210"/>
        <v>0</v>
      </c>
    </row>
    <row r="2932" spans="1:17" x14ac:dyDescent="0.3">
      <c r="D2932" s="22" t="s">
        <v>6411</v>
      </c>
      <c r="E2932" s="44">
        <v>7.5149999999999997</v>
      </c>
      <c r="F2932" s="23" t="s">
        <v>77</v>
      </c>
      <c r="G2932" s="24" t="s">
        <v>6368</v>
      </c>
      <c r="H2932" s="23">
        <v>1150</v>
      </c>
      <c r="K2932" s="66">
        <f t="shared" si="209"/>
        <v>0</v>
      </c>
      <c r="L2932" s="67"/>
      <c r="M2932" s="67"/>
      <c r="N2932" s="66">
        <f t="shared" si="210"/>
        <v>0</v>
      </c>
    </row>
    <row r="2933" spans="1:17" x14ac:dyDescent="0.3">
      <c r="D2933" s="22" t="s">
        <v>6412</v>
      </c>
      <c r="E2933" s="44" t="s">
        <v>6416</v>
      </c>
      <c r="F2933" s="23" t="s">
        <v>77</v>
      </c>
      <c r="G2933" s="24" t="s">
        <v>6368</v>
      </c>
      <c r="H2933" s="23">
        <v>3010</v>
      </c>
      <c r="K2933" s="66">
        <f t="shared" si="209"/>
        <v>0</v>
      </c>
      <c r="L2933" s="67"/>
      <c r="M2933" s="67"/>
      <c r="N2933" s="66">
        <f t="shared" si="210"/>
        <v>0</v>
      </c>
    </row>
    <row r="2934" spans="1:17" x14ac:dyDescent="0.3">
      <c r="D2934" s="22" t="s">
        <v>6413</v>
      </c>
      <c r="E2934" s="44">
        <v>30.221</v>
      </c>
      <c r="F2934" s="23" t="s">
        <v>77</v>
      </c>
      <c r="G2934" s="24" t="s">
        <v>6368</v>
      </c>
      <c r="H2934" s="23">
        <v>1010</v>
      </c>
      <c r="K2934" s="66">
        <f t="shared" si="209"/>
        <v>0</v>
      </c>
      <c r="L2934" s="67"/>
      <c r="M2934" s="67"/>
      <c r="N2934" s="66">
        <f t="shared" si="210"/>
        <v>0</v>
      </c>
    </row>
    <row r="2935" spans="1:17" x14ac:dyDescent="0.3">
      <c r="D2935" s="22" t="s">
        <v>6414</v>
      </c>
      <c r="E2935" s="44">
        <v>7.8070000000000004</v>
      </c>
      <c r="F2935" s="23" t="s">
        <v>77</v>
      </c>
      <c r="G2935" s="24" t="s">
        <v>6368</v>
      </c>
      <c r="H2935" s="23">
        <v>1150</v>
      </c>
      <c r="K2935" s="66">
        <f t="shared" si="209"/>
        <v>0</v>
      </c>
      <c r="L2935" s="67"/>
      <c r="M2935" s="67"/>
      <c r="N2935" s="66">
        <f t="shared" si="210"/>
        <v>0</v>
      </c>
    </row>
    <row r="2936" spans="1:17" x14ac:dyDescent="0.3">
      <c r="A2936" s="63">
        <v>992</v>
      </c>
      <c r="C2936" s="48">
        <v>43804</v>
      </c>
      <c r="D2936" s="22" t="s">
        <v>6419</v>
      </c>
      <c r="E2936" s="44">
        <v>23.829000000000001</v>
      </c>
      <c r="F2936" s="23" t="s">
        <v>6420</v>
      </c>
      <c r="G2936" s="24" t="s">
        <v>6421</v>
      </c>
      <c r="H2936" s="23">
        <v>1070</v>
      </c>
      <c r="I2936" s="25">
        <v>0.5</v>
      </c>
      <c r="J2936" s="46">
        <v>34760</v>
      </c>
      <c r="K2936" s="66">
        <f t="shared" si="209"/>
        <v>99310</v>
      </c>
      <c r="L2936" s="67">
        <v>80000</v>
      </c>
      <c r="M2936" s="67">
        <v>320.5</v>
      </c>
      <c r="N2936" s="66">
        <f t="shared" si="210"/>
        <v>321</v>
      </c>
    </row>
    <row r="2937" spans="1:17" x14ac:dyDescent="0.3">
      <c r="A2937" s="63">
        <v>993</v>
      </c>
      <c r="C2937" s="48">
        <v>43804</v>
      </c>
      <c r="D2937" s="22" t="s">
        <v>6422</v>
      </c>
      <c r="E2937" s="44">
        <v>5.6920000000000002</v>
      </c>
      <c r="F2937" s="23" t="s">
        <v>6424</v>
      </c>
      <c r="G2937" s="24" t="s">
        <v>6425</v>
      </c>
      <c r="H2937" s="23">
        <v>1150</v>
      </c>
      <c r="I2937" s="25">
        <v>1</v>
      </c>
      <c r="J2937" s="46">
        <v>62410</v>
      </c>
      <c r="K2937" s="66">
        <f t="shared" si="209"/>
        <v>178310</v>
      </c>
      <c r="L2937" s="67">
        <v>180000</v>
      </c>
      <c r="M2937" s="67">
        <v>720</v>
      </c>
      <c r="N2937" s="66">
        <f t="shared" si="210"/>
        <v>721</v>
      </c>
    </row>
    <row r="2938" spans="1:17" s="39" customFormat="1" x14ac:dyDescent="0.3">
      <c r="A2938" s="35"/>
      <c r="B2938" s="36"/>
      <c r="C2938" s="37"/>
      <c r="D2938" s="38" t="s">
        <v>6423</v>
      </c>
      <c r="E2938" s="35">
        <v>7.5083000000000002</v>
      </c>
      <c r="F2938" s="39" t="s">
        <v>77</v>
      </c>
      <c r="G2938" s="40" t="s">
        <v>6368</v>
      </c>
      <c r="I2938" s="41"/>
      <c r="J2938" s="41"/>
      <c r="K2938" s="41">
        <f t="shared" si="209"/>
        <v>0</v>
      </c>
      <c r="L2938" s="42"/>
      <c r="M2938" s="42"/>
      <c r="N2938" s="41">
        <f t="shared" si="210"/>
        <v>0</v>
      </c>
      <c r="O2938" s="53"/>
      <c r="P2938" s="37"/>
      <c r="Q2938" s="36"/>
    </row>
    <row r="2939" spans="1:17" x14ac:dyDescent="0.3">
      <c r="K2939" s="66"/>
      <c r="L2939" s="67"/>
      <c r="M2939" s="67"/>
      <c r="N2939" s="66">
        <f>SUM(N2911:N2938)</f>
        <v>4833.63</v>
      </c>
      <c r="O2939" s="51">
        <v>74062</v>
      </c>
      <c r="P2939" s="68">
        <v>43804</v>
      </c>
      <c r="Q2939" s="21" t="s">
        <v>4419</v>
      </c>
    </row>
    <row r="2940" spans="1:17" x14ac:dyDescent="0.3">
      <c r="K2940" s="66"/>
      <c r="L2940" s="67"/>
      <c r="M2940" s="67"/>
      <c r="N2940" s="66"/>
    </row>
    <row r="2941" spans="1:17" x14ac:dyDescent="0.3">
      <c r="A2941" s="63">
        <v>994</v>
      </c>
      <c r="C2941" s="48">
        <v>43804</v>
      </c>
      <c r="D2941" s="22" t="s">
        <v>6426</v>
      </c>
      <c r="E2941" s="44">
        <v>0.1197</v>
      </c>
      <c r="F2941" s="23" t="s">
        <v>6428</v>
      </c>
      <c r="G2941" s="24" t="s">
        <v>6429</v>
      </c>
      <c r="H2941" s="23">
        <v>3010</v>
      </c>
      <c r="I2941" s="25">
        <v>1</v>
      </c>
      <c r="J2941" s="46">
        <v>23180</v>
      </c>
      <c r="K2941" s="66">
        <f t="shared" si="209"/>
        <v>66230</v>
      </c>
      <c r="L2941" s="67">
        <v>100000</v>
      </c>
      <c r="M2941" s="67">
        <v>400</v>
      </c>
      <c r="N2941" s="66">
        <f t="shared" si="210"/>
        <v>401</v>
      </c>
    </row>
    <row r="2942" spans="1:17" x14ac:dyDescent="0.3">
      <c r="D2942" s="22" t="s">
        <v>6427</v>
      </c>
      <c r="E2942" s="44">
        <v>0.1197</v>
      </c>
      <c r="F2942" s="23" t="s">
        <v>77</v>
      </c>
      <c r="G2942" s="24" t="s">
        <v>77</v>
      </c>
      <c r="K2942" s="66">
        <f t="shared" si="209"/>
        <v>0</v>
      </c>
      <c r="L2942" s="67"/>
      <c r="M2942" s="67"/>
      <c r="N2942" s="66">
        <f t="shared" si="210"/>
        <v>0</v>
      </c>
    </row>
    <row r="2943" spans="1:17" x14ac:dyDescent="0.3">
      <c r="A2943" s="63">
        <v>995</v>
      </c>
      <c r="C2943" s="68">
        <v>43804</v>
      </c>
      <c r="D2943" s="62" t="s">
        <v>6426</v>
      </c>
      <c r="E2943" s="63">
        <v>0.1197</v>
      </c>
      <c r="F2943" s="65" t="s">
        <v>6429</v>
      </c>
      <c r="G2943" s="24" t="s">
        <v>6430</v>
      </c>
      <c r="H2943" s="23">
        <v>3010</v>
      </c>
      <c r="I2943" s="25">
        <v>1</v>
      </c>
      <c r="J2943" s="46">
        <v>23180</v>
      </c>
      <c r="K2943" s="66">
        <f t="shared" si="209"/>
        <v>66230</v>
      </c>
      <c r="L2943" s="67">
        <v>125000</v>
      </c>
      <c r="M2943" s="67">
        <v>500</v>
      </c>
      <c r="N2943" s="66">
        <f t="shared" si="210"/>
        <v>501</v>
      </c>
    </row>
    <row r="2944" spans="1:17" x14ac:dyDescent="0.3">
      <c r="C2944" s="68"/>
      <c r="D2944" s="62" t="s">
        <v>6427</v>
      </c>
      <c r="E2944" s="63">
        <v>0.1197</v>
      </c>
      <c r="G2944" s="24" t="s">
        <v>77</v>
      </c>
      <c r="K2944" s="66">
        <f t="shared" si="209"/>
        <v>0</v>
      </c>
      <c r="L2944" s="67"/>
      <c r="M2944" s="67"/>
      <c r="N2944" s="66">
        <f t="shared" si="210"/>
        <v>0</v>
      </c>
    </row>
    <row r="2945" spans="1:17" x14ac:dyDescent="0.3">
      <c r="A2945" s="63" t="s">
        <v>6431</v>
      </c>
      <c r="C2945" s="48">
        <v>43804</v>
      </c>
      <c r="D2945" s="22" t="s">
        <v>3823</v>
      </c>
      <c r="E2945" s="44">
        <v>1.2769999999999999</v>
      </c>
      <c r="F2945" s="23" t="s">
        <v>4641</v>
      </c>
      <c r="G2945" s="24" t="s">
        <v>6432</v>
      </c>
      <c r="H2945" s="23">
        <v>2180</v>
      </c>
      <c r="I2945" s="25">
        <v>0.5</v>
      </c>
      <c r="J2945" s="46">
        <v>2180</v>
      </c>
      <c r="K2945" s="66">
        <f t="shared" si="209"/>
        <v>6230</v>
      </c>
      <c r="L2945" s="67"/>
      <c r="M2945" s="67"/>
      <c r="N2945" s="66">
        <f t="shared" si="210"/>
        <v>0.5</v>
      </c>
    </row>
    <row r="2946" spans="1:17" x14ac:dyDescent="0.3">
      <c r="A2946" s="63" t="s">
        <v>6433</v>
      </c>
      <c r="C2946" s="48">
        <v>43804</v>
      </c>
      <c r="D2946" s="22" t="s">
        <v>6434</v>
      </c>
      <c r="E2946" s="44" t="s">
        <v>6439</v>
      </c>
      <c r="F2946" s="23" t="s">
        <v>6444</v>
      </c>
      <c r="G2946" s="24" t="s">
        <v>6444</v>
      </c>
      <c r="H2946" s="23">
        <v>1190</v>
      </c>
      <c r="I2946" s="25">
        <v>2.5</v>
      </c>
      <c r="J2946" s="46">
        <v>72030</v>
      </c>
      <c r="K2946" s="66">
        <f t="shared" si="209"/>
        <v>205800</v>
      </c>
      <c r="L2946" s="67"/>
      <c r="M2946" s="67"/>
      <c r="N2946" s="66">
        <f t="shared" si="210"/>
        <v>2.5</v>
      </c>
    </row>
    <row r="2947" spans="1:17" x14ac:dyDescent="0.3">
      <c r="D2947" s="22" t="s">
        <v>6435</v>
      </c>
      <c r="E2947" s="44" t="s">
        <v>6440</v>
      </c>
      <c r="F2947" s="23" t="s">
        <v>77</v>
      </c>
      <c r="G2947" s="24" t="s">
        <v>77</v>
      </c>
      <c r="K2947" s="66">
        <f t="shared" si="209"/>
        <v>0</v>
      </c>
      <c r="L2947" s="67"/>
      <c r="M2947" s="67"/>
      <c r="N2947" s="66">
        <f t="shared" si="210"/>
        <v>0</v>
      </c>
    </row>
    <row r="2948" spans="1:17" x14ac:dyDescent="0.3">
      <c r="D2948" s="22" t="s">
        <v>6436</v>
      </c>
      <c r="E2948" s="44" t="s">
        <v>6441</v>
      </c>
      <c r="F2948" s="23" t="s">
        <v>77</v>
      </c>
      <c r="G2948" s="24" t="s">
        <v>77</v>
      </c>
      <c r="K2948" s="66">
        <f t="shared" si="209"/>
        <v>0</v>
      </c>
      <c r="L2948" s="67"/>
      <c r="M2948" s="67"/>
      <c r="N2948" s="66">
        <f t="shared" si="210"/>
        <v>0</v>
      </c>
    </row>
    <row r="2949" spans="1:17" x14ac:dyDescent="0.3">
      <c r="D2949" s="22" t="s">
        <v>6437</v>
      </c>
      <c r="E2949" s="44" t="s">
        <v>6442</v>
      </c>
      <c r="F2949" s="23" t="s">
        <v>77</v>
      </c>
      <c r="G2949" s="24" t="s">
        <v>77</v>
      </c>
      <c r="K2949" s="66">
        <f t="shared" si="209"/>
        <v>0</v>
      </c>
      <c r="L2949" s="67"/>
      <c r="M2949" s="67"/>
      <c r="N2949" s="66">
        <f t="shared" si="210"/>
        <v>0</v>
      </c>
    </row>
    <row r="2950" spans="1:17" s="39" customFormat="1" x14ac:dyDescent="0.3">
      <c r="A2950" s="35"/>
      <c r="B2950" s="36"/>
      <c r="C2950" s="37"/>
      <c r="D2950" s="38" t="s">
        <v>6438</v>
      </c>
      <c r="E2950" s="35" t="s">
        <v>6443</v>
      </c>
      <c r="F2950" s="39" t="s">
        <v>77</v>
      </c>
      <c r="G2950" s="40" t="s">
        <v>77</v>
      </c>
      <c r="I2950" s="41"/>
      <c r="J2950" s="41"/>
      <c r="K2950" s="41">
        <f t="shared" si="209"/>
        <v>0</v>
      </c>
      <c r="L2950" s="42"/>
      <c r="M2950" s="42"/>
      <c r="N2950" s="41">
        <f t="shared" si="210"/>
        <v>0</v>
      </c>
      <c r="O2950" s="53"/>
      <c r="P2950" s="37"/>
      <c r="Q2950" s="36"/>
    </row>
    <row r="2951" spans="1:17" x14ac:dyDescent="0.3">
      <c r="K2951" s="66"/>
      <c r="L2951" s="67"/>
      <c r="M2951" s="67"/>
      <c r="N2951" s="66">
        <f>SUM(N2941:N2950)</f>
        <v>905</v>
      </c>
      <c r="P2951" s="68">
        <v>43714</v>
      </c>
      <c r="Q2951" s="21" t="s">
        <v>4419</v>
      </c>
    </row>
    <row r="2953" spans="1:17" x14ac:dyDescent="0.3">
      <c r="A2953" s="63">
        <v>997</v>
      </c>
      <c r="C2953" s="48">
        <v>43803</v>
      </c>
      <c r="D2953" s="22" t="s">
        <v>6446</v>
      </c>
      <c r="E2953" s="44">
        <v>3.1589999999999998</v>
      </c>
      <c r="F2953" s="23" t="s">
        <v>6447</v>
      </c>
      <c r="G2953" s="24" t="s">
        <v>6448</v>
      </c>
      <c r="H2953" s="23">
        <v>1040</v>
      </c>
      <c r="I2953" s="25">
        <v>0.5</v>
      </c>
      <c r="J2953" s="46">
        <v>33940</v>
      </c>
      <c r="K2953" s="66">
        <f t="shared" si="209"/>
        <v>96970</v>
      </c>
      <c r="L2953" s="67">
        <v>100000</v>
      </c>
      <c r="M2953" s="67">
        <v>400</v>
      </c>
      <c r="N2953" s="66">
        <f t="shared" si="210"/>
        <v>400.5</v>
      </c>
    </row>
    <row r="2954" spans="1:17" x14ac:dyDescent="0.3">
      <c r="A2954" s="63" t="s">
        <v>6449</v>
      </c>
      <c r="C2954" s="48">
        <v>43805</v>
      </c>
      <c r="D2954" s="22" t="s">
        <v>6451</v>
      </c>
      <c r="E2954" s="44">
        <v>0.18959999999999999</v>
      </c>
      <c r="F2954" s="23" t="s">
        <v>6452</v>
      </c>
      <c r="G2954" s="24" t="s">
        <v>6453</v>
      </c>
      <c r="H2954" s="23">
        <v>3010</v>
      </c>
      <c r="I2954" s="25">
        <v>0.5</v>
      </c>
      <c r="J2954" s="46">
        <v>18480</v>
      </c>
      <c r="K2954" s="66">
        <f t="shared" si="209"/>
        <v>52800</v>
      </c>
      <c r="L2954" s="67"/>
      <c r="M2954" s="67"/>
      <c r="N2954" s="66">
        <f t="shared" si="210"/>
        <v>0.5</v>
      </c>
    </row>
    <row r="2955" spans="1:17" s="39" customFormat="1" x14ac:dyDescent="0.3">
      <c r="A2955" s="35">
        <v>999</v>
      </c>
      <c r="B2955" s="36"/>
      <c r="C2955" s="37">
        <v>43808</v>
      </c>
      <c r="D2955" s="38" t="s">
        <v>6457</v>
      </c>
      <c r="E2955" s="35">
        <v>1.26E-2</v>
      </c>
      <c r="F2955" s="39" t="s">
        <v>6458</v>
      </c>
      <c r="G2955" s="40" t="s">
        <v>6459</v>
      </c>
      <c r="H2955" s="39">
        <v>2050</v>
      </c>
      <c r="I2955" s="41">
        <v>0.5</v>
      </c>
      <c r="J2955" s="41">
        <v>200</v>
      </c>
      <c r="K2955" s="41">
        <f t="shared" si="209"/>
        <v>570</v>
      </c>
      <c r="L2955" s="42">
        <v>1000</v>
      </c>
      <c r="M2955" s="42">
        <v>4</v>
      </c>
      <c r="N2955" s="41">
        <f t="shared" si="210"/>
        <v>4.5</v>
      </c>
      <c r="O2955" s="53"/>
      <c r="P2955" s="37"/>
      <c r="Q2955" s="36"/>
    </row>
    <row r="2956" spans="1:17" s="64" customFormat="1" x14ac:dyDescent="0.3">
      <c r="A2956" s="63"/>
      <c r="B2956" s="21"/>
      <c r="C2956" s="68"/>
      <c r="D2956" s="62"/>
      <c r="E2956" s="63"/>
      <c r="G2956" s="65"/>
      <c r="I2956" s="66"/>
      <c r="J2956" s="66"/>
      <c r="K2956" s="66"/>
      <c r="L2956" s="67"/>
      <c r="M2956" s="67"/>
      <c r="N2956" s="66">
        <f>SUM(N2953:N2955)</f>
        <v>405.5</v>
      </c>
      <c r="O2956" s="169">
        <v>74103</v>
      </c>
      <c r="P2956" s="68">
        <v>43808</v>
      </c>
      <c r="Q2956" s="21" t="s">
        <v>4419</v>
      </c>
    </row>
    <row r="2957" spans="1:17" s="64" customFormat="1" x14ac:dyDescent="0.3">
      <c r="A2957" s="63"/>
      <c r="B2957" s="21"/>
      <c r="C2957" s="68"/>
      <c r="D2957" s="62"/>
      <c r="E2957" s="63"/>
      <c r="G2957" s="65"/>
      <c r="I2957" s="66"/>
      <c r="J2957" s="66"/>
      <c r="K2957" s="66"/>
      <c r="L2957" s="67"/>
      <c r="M2957" s="67"/>
      <c r="N2957" s="66"/>
      <c r="O2957" s="169"/>
      <c r="P2957" s="68"/>
      <c r="Q2957" s="21"/>
    </row>
    <row r="2958" spans="1:17" x14ac:dyDescent="0.3">
      <c r="A2958" s="63" t="s">
        <v>6460</v>
      </c>
      <c r="C2958" s="48">
        <v>43808</v>
      </c>
      <c r="D2958" s="22" t="s">
        <v>6461</v>
      </c>
      <c r="E2958" s="44">
        <v>8.6660000000000004</v>
      </c>
      <c r="F2958" s="23" t="s">
        <v>6463</v>
      </c>
      <c r="G2958" s="24" t="s">
        <v>6464</v>
      </c>
      <c r="H2958" s="23">
        <v>1050</v>
      </c>
      <c r="I2958" s="25">
        <v>1</v>
      </c>
      <c r="J2958" s="46">
        <v>115880</v>
      </c>
      <c r="K2958" s="66">
        <f t="shared" si="209"/>
        <v>331090</v>
      </c>
      <c r="L2958" s="67"/>
      <c r="M2958" s="67"/>
      <c r="N2958" s="66">
        <f t="shared" si="210"/>
        <v>1</v>
      </c>
    </row>
    <row r="2959" spans="1:17" x14ac:dyDescent="0.3">
      <c r="D2959" s="22" t="s">
        <v>6462</v>
      </c>
      <c r="E2959" s="44">
        <v>19.8</v>
      </c>
      <c r="F2959" s="23" t="s">
        <v>77</v>
      </c>
      <c r="G2959" s="24" t="s">
        <v>77</v>
      </c>
      <c r="K2959" s="66">
        <f t="shared" si="209"/>
        <v>0</v>
      </c>
      <c r="L2959" s="67"/>
      <c r="M2959" s="67"/>
      <c r="N2959" s="66">
        <f t="shared" si="210"/>
        <v>0</v>
      </c>
    </row>
    <row r="2960" spans="1:17" x14ac:dyDescent="0.3">
      <c r="A2960" s="63" t="s">
        <v>6465</v>
      </c>
      <c r="C2960" s="48">
        <v>43808</v>
      </c>
      <c r="D2960" s="22" t="s">
        <v>6466</v>
      </c>
      <c r="E2960" s="44" t="s">
        <v>6467</v>
      </c>
      <c r="F2960" s="23" t="s">
        <v>6468</v>
      </c>
      <c r="G2960" s="24" t="s">
        <v>6469</v>
      </c>
      <c r="H2960" s="23">
        <v>2050</v>
      </c>
      <c r="I2960" s="25">
        <v>0.5</v>
      </c>
      <c r="J2960" s="46">
        <v>23330</v>
      </c>
      <c r="K2960" s="66">
        <f t="shared" si="209"/>
        <v>66660</v>
      </c>
      <c r="L2960" s="67"/>
      <c r="M2960" s="67"/>
      <c r="N2960" s="66">
        <f t="shared" si="210"/>
        <v>0.5</v>
      </c>
    </row>
    <row r="2961" spans="1:17" x14ac:dyDescent="0.3">
      <c r="A2961" s="63">
        <v>1000</v>
      </c>
      <c r="B2961" s="21" t="s">
        <v>403</v>
      </c>
      <c r="C2961" s="48">
        <v>43808</v>
      </c>
      <c r="D2961" s="22" t="s">
        <v>6470</v>
      </c>
      <c r="E2961" s="44">
        <v>4.9580000000000002</v>
      </c>
      <c r="F2961" s="23" t="s">
        <v>6472</v>
      </c>
      <c r="G2961" s="24" t="s">
        <v>6471</v>
      </c>
      <c r="H2961" s="23">
        <v>1160</v>
      </c>
      <c r="I2961" s="25">
        <v>0.5</v>
      </c>
      <c r="J2961" s="46">
        <v>50690</v>
      </c>
      <c r="K2961" s="66">
        <f t="shared" si="209"/>
        <v>144830</v>
      </c>
      <c r="L2961" s="67">
        <v>76000</v>
      </c>
      <c r="M2961" s="67">
        <v>304</v>
      </c>
      <c r="N2961" s="66">
        <f t="shared" si="210"/>
        <v>304.5</v>
      </c>
    </row>
    <row r="2962" spans="1:17" x14ac:dyDescent="0.3">
      <c r="A2962" s="63">
        <v>1001</v>
      </c>
      <c r="C2962" s="48">
        <v>43808</v>
      </c>
      <c r="D2962" s="22" t="s">
        <v>6473</v>
      </c>
      <c r="E2962" s="44">
        <v>38.22</v>
      </c>
      <c r="F2962" s="23" t="s">
        <v>6474</v>
      </c>
      <c r="G2962" s="24" t="s">
        <v>6475</v>
      </c>
      <c r="H2962" s="23">
        <v>1050</v>
      </c>
      <c r="I2962" s="25">
        <v>0.5</v>
      </c>
      <c r="J2962" s="46">
        <v>106450</v>
      </c>
      <c r="K2962" s="66">
        <f t="shared" si="209"/>
        <v>304140</v>
      </c>
      <c r="L2962" s="67">
        <v>504240</v>
      </c>
      <c r="M2962" s="67">
        <v>2017.2</v>
      </c>
      <c r="N2962" s="66">
        <f t="shared" si="210"/>
        <v>2017.7</v>
      </c>
    </row>
    <row r="2963" spans="1:17" x14ac:dyDescent="0.3">
      <c r="A2963" s="63" t="s">
        <v>6476</v>
      </c>
      <c r="C2963" s="48">
        <v>43808</v>
      </c>
      <c r="D2963" s="22" t="s">
        <v>6477</v>
      </c>
      <c r="E2963" s="44" t="s">
        <v>6478</v>
      </c>
      <c r="F2963" s="23" t="s">
        <v>6479</v>
      </c>
      <c r="G2963" s="24" t="s">
        <v>6480</v>
      </c>
      <c r="H2963" s="23">
        <v>3010</v>
      </c>
      <c r="I2963" s="25">
        <v>0.5</v>
      </c>
      <c r="J2963" s="46">
        <v>19350</v>
      </c>
      <c r="K2963" s="66">
        <f t="shared" si="209"/>
        <v>55290</v>
      </c>
      <c r="L2963" s="67"/>
      <c r="M2963" s="67"/>
      <c r="N2963" s="66">
        <f t="shared" si="210"/>
        <v>0.5</v>
      </c>
    </row>
    <row r="2964" spans="1:17" s="39" customFormat="1" x14ac:dyDescent="0.3">
      <c r="A2964" s="35" t="s">
        <v>6481</v>
      </c>
      <c r="B2964" s="36"/>
      <c r="C2964" s="37">
        <v>43809</v>
      </c>
      <c r="D2964" s="38" t="s">
        <v>6482</v>
      </c>
      <c r="E2964" s="35">
        <v>5.0999999999999996</v>
      </c>
      <c r="F2964" s="39" t="s">
        <v>6483</v>
      </c>
      <c r="G2964" s="40" t="s">
        <v>6484</v>
      </c>
      <c r="H2964" s="39">
        <v>1120</v>
      </c>
      <c r="I2964" s="41">
        <v>0.5</v>
      </c>
      <c r="J2964" s="41"/>
      <c r="K2964" s="41">
        <f t="shared" si="209"/>
        <v>0</v>
      </c>
      <c r="L2964" s="42"/>
      <c r="M2964" s="42"/>
      <c r="N2964" s="41">
        <f t="shared" si="210"/>
        <v>0.5</v>
      </c>
      <c r="O2964" s="53"/>
      <c r="P2964" s="37"/>
      <c r="Q2964" s="36"/>
    </row>
    <row r="2965" spans="1:17" x14ac:dyDescent="0.3">
      <c r="K2965" s="66"/>
      <c r="L2965" s="67"/>
      <c r="M2965" s="67"/>
      <c r="N2965" s="66">
        <f>SUM(N2958:N2964)</f>
        <v>2324.6999999999998</v>
      </c>
      <c r="O2965" s="51">
        <v>74115</v>
      </c>
      <c r="P2965" s="68">
        <v>43809</v>
      </c>
      <c r="Q2965" s="21" t="s">
        <v>4419</v>
      </c>
    </row>
    <row r="2966" spans="1:17" x14ac:dyDescent="0.3">
      <c r="K2966" s="66"/>
      <c r="L2966" s="67"/>
      <c r="M2966" s="67"/>
      <c r="N2966" s="66"/>
    </row>
    <row r="2967" spans="1:17" s="64" customFormat="1" x14ac:dyDescent="0.3">
      <c r="A2967" s="63">
        <v>998</v>
      </c>
      <c r="B2967" s="21"/>
      <c r="C2967" s="68">
        <v>43805</v>
      </c>
      <c r="D2967" s="62" t="s">
        <v>5373</v>
      </c>
      <c r="E2967" s="63">
        <v>3.76</v>
      </c>
      <c r="F2967" s="64" t="s">
        <v>6485</v>
      </c>
      <c r="G2967" s="65" t="s">
        <v>6486</v>
      </c>
      <c r="H2967" s="64">
        <v>1220</v>
      </c>
      <c r="I2967" s="66">
        <v>1</v>
      </c>
      <c r="J2967" s="66">
        <v>40980</v>
      </c>
      <c r="K2967" s="66">
        <f>ROUND(J2967/0.35,-1)</f>
        <v>117090</v>
      </c>
      <c r="L2967" s="67">
        <v>140000</v>
      </c>
      <c r="M2967" s="67">
        <v>560</v>
      </c>
      <c r="N2967" s="66">
        <f>I2967+M2967</f>
        <v>561</v>
      </c>
      <c r="O2967" s="170"/>
      <c r="P2967" s="68"/>
      <c r="Q2967" s="21"/>
    </row>
    <row r="2968" spans="1:17" s="64" customFormat="1" x14ac:dyDescent="0.3">
      <c r="A2968" s="63"/>
      <c r="B2968" s="21"/>
      <c r="C2968" s="68"/>
      <c r="D2968" s="62" t="s">
        <v>5374</v>
      </c>
      <c r="E2968" s="63">
        <v>1.2190000000000001</v>
      </c>
      <c r="F2968" s="64" t="s">
        <v>77</v>
      </c>
      <c r="G2968" s="65" t="s">
        <v>77</v>
      </c>
      <c r="I2968" s="66"/>
      <c r="J2968" s="66"/>
      <c r="K2968" s="66"/>
      <c r="L2968" s="67"/>
      <c r="M2968" s="67"/>
      <c r="N2968" s="66"/>
      <c r="O2968" s="170"/>
      <c r="P2968" s="68"/>
      <c r="Q2968" s="21"/>
    </row>
    <row r="2969" spans="1:17" s="64" customFormat="1" x14ac:dyDescent="0.3">
      <c r="A2969" s="63" t="s">
        <v>6445</v>
      </c>
      <c r="B2969" s="21"/>
      <c r="C2969" s="68">
        <v>43805</v>
      </c>
      <c r="D2969" s="62" t="s">
        <v>6487</v>
      </c>
      <c r="E2969" s="63">
        <v>117.28</v>
      </c>
      <c r="F2969" s="64" t="s">
        <v>6488</v>
      </c>
      <c r="G2969" s="65" t="s">
        <v>6489</v>
      </c>
      <c r="H2969" s="64">
        <v>2050</v>
      </c>
      <c r="I2969" s="66">
        <v>0.5</v>
      </c>
      <c r="J2969" s="66"/>
      <c r="K2969" s="66">
        <f>ROUND(J2969/0.35,-1)</f>
        <v>0</v>
      </c>
      <c r="L2969" s="67"/>
      <c r="M2969" s="67"/>
      <c r="N2969" s="66">
        <f>I2969+M2969</f>
        <v>0.5</v>
      </c>
      <c r="O2969" s="170"/>
      <c r="P2969" s="68"/>
      <c r="Q2969" s="21"/>
    </row>
    <row r="2970" spans="1:17" x14ac:dyDescent="0.3">
      <c r="A2970" s="63" t="s">
        <v>6490</v>
      </c>
      <c r="C2970" s="48">
        <v>43809</v>
      </c>
      <c r="D2970" s="22" t="s">
        <v>6491</v>
      </c>
      <c r="E2970" s="44">
        <v>1.9910000000000001</v>
      </c>
      <c r="F2970" s="23" t="s">
        <v>6492</v>
      </c>
      <c r="G2970" s="24" t="s">
        <v>6493</v>
      </c>
      <c r="H2970" s="23">
        <v>1020</v>
      </c>
      <c r="I2970" s="25">
        <v>0.5</v>
      </c>
      <c r="J2970" s="46">
        <v>34750</v>
      </c>
      <c r="K2970" s="66">
        <f t="shared" si="209"/>
        <v>99290</v>
      </c>
      <c r="L2970" s="67"/>
      <c r="M2970" s="67"/>
      <c r="N2970" s="66">
        <f t="shared" si="210"/>
        <v>0.5</v>
      </c>
    </row>
    <row r="2971" spans="1:17" x14ac:dyDescent="0.3">
      <c r="A2971" s="63" t="s">
        <v>6494</v>
      </c>
      <c r="C2971" s="48">
        <v>43809</v>
      </c>
      <c r="D2971" s="22" t="s">
        <v>6495</v>
      </c>
      <c r="E2971" s="44">
        <v>4.17</v>
      </c>
      <c r="F2971" s="23" t="s">
        <v>6496</v>
      </c>
      <c r="G2971" s="24" t="s">
        <v>6497</v>
      </c>
      <c r="H2971" s="23">
        <v>1200</v>
      </c>
      <c r="I2971" s="25">
        <v>0.5</v>
      </c>
      <c r="J2971" s="46">
        <v>22540</v>
      </c>
      <c r="K2971" s="66">
        <f t="shared" si="209"/>
        <v>64400</v>
      </c>
      <c r="L2971" s="67"/>
      <c r="M2971" s="67"/>
      <c r="N2971" s="66">
        <f t="shared" si="210"/>
        <v>0.5</v>
      </c>
    </row>
    <row r="2972" spans="1:17" x14ac:dyDescent="0.3">
      <c r="A2972" s="63">
        <v>1004</v>
      </c>
      <c r="C2972" s="48">
        <v>43809</v>
      </c>
      <c r="D2972" s="22" t="s">
        <v>6498</v>
      </c>
      <c r="E2972" s="44">
        <v>3</v>
      </c>
      <c r="F2972" s="23" t="s">
        <v>6502</v>
      </c>
      <c r="G2972" s="24" t="s">
        <v>6503</v>
      </c>
      <c r="H2972" s="23">
        <v>1010</v>
      </c>
      <c r="I2972" s="25">
        <v>2</v>
      </c>
      <c r="J2972" s="46">
        <v>28540</v>
      </c>
      <c r="K2972" s="66">
        <f t="shared" si="209"/>
        <v>81540</v>
      </c>
      <c r="L2972" s="67">
        <v>82000</v>
      </c>
      <c r="M2972" s="67">
        <v>328</v>
      </c>
      <c r="N2972" s="66">
        <f t="shared" si="210"/>
        <v>330</v>
      </c>
      <c r="O2972" s="51" t="s">
        <v>6507</v>
      </c>
    </row>
    <row r="2973" spans="1:17" x14ac:dyDescent="0.3">
      <c r="D2973" s="22" t="s">
        <v>6499</v>
      </c>
      <c r="E2973" s="44">
        <v>2</v>
      </c>
      <c r="F2973" s="23" t="s">
        <v>77</v>
      </c>
      <c r="G2973" s="24" t="s">
        <v>77</v>
      </c>
      <c r="K2973" s="66">
        <f t="shared" si="209"/>
        <v>0</v>
      </c>
      <c r="L2973" s="67"/>
      <c r="M2973" s="67"/>
      <c r="N2973" s="66">
        <f t="shared" si="210"/>
        <v>0</v>
      </c>
    </row>
    <row r="2974" spans="1:17" x14ac:dyDescent="0.3">
      <c r="D2974" s="22" t="s">
        <v>6500</v>
      </c>
      <c r="E2974" s="44">
        <v>1</v>
      </c>
      <c r="F2974" s="23" t="s">
        <v>77</v>
      </c>
      <c r="G2974" s="24" t="s">
        <v>77</v>
      </c>
      <c r="K2974" s="66">
        <f t="shared" si="209"/>
        <v>0</v>
      </c>
      <c r="L2974" s="67"/>
      <c r="M2974" s="67"/>
      <c r="N2974" s="66">
        <f t="shared" si="210"/>
        <v>0</v>
      </c>
    </row>
    <row r="2975" spans="1:17" x14ac:dyDescent="0.3">
      <c r="D2975" s="22" t="s">
        <v>6501</v>
      </c>
      <c r="E2975" s="44">
        <v>1.6779999999999999</v>
      </c>
      <c r="F2975" s="23" t="s">
        <v>77</v>
      </c>
      <c r="G2975" s="24" t="s">
        <v>77</v>
      </c>
      <c r="K2975" s="66">
        <f t="shared" si="209"/>
        <v>0</v>
      </c>
      <c r="L2975" s="67"/>
      <c r="M2975" s="67"/>
      <c r="N2975" s="66">
        <f t="shared" si="210"/>
        <v>0</v>
      </c>
    </row>
    <row r="2976" spans="1:17" x14ac:dyDescent="0.3">
      <c r="A2976" s="63">
        <v>1005</v>
      </c>
      <c r="C2976" s="48">
        <v>43809</v>
      </c>
      <c r="D2976" s="22" t="s">
        <v>6504</v>
      </c>
      <c r="E2976" s="44">
        <v>11.412000000000001</v>
      </c>
      <c r="F2976" s="23" t="s">
        <v>6506</v>
      </c>
      <c r="G2976" s="24" t="s">
        <v>6503</v>
      </c>
      <c r="H2976" s="23">
        <v>1010</v>
      </c>
      <c r="I2976" s="25">
        <v>1</v>
      </c>
      <c r="J2976" s="46">
        <v>31430</v>
      </c>
      <c r="K2976" s="66">
        <f t="shared" si="209"/>
        <v>89800</v>
      </c>
      <c r="L2976" s="67">
        <v>78000</v>
      </c>
      <c r="M2976" s="67">
        <v>312</v>
      </c>
      <c r="N2976" s="66">
        <f t="shared" si="210"/>
        <v>313</v>
      </c>
      <c r="O2976" s="171" t="s">
        <v>6507</v>
      </c>
    </row>
    <row r="2977" spans="1:14" x14ac:dyDescent="0.3">
      <c r="D2977" s="22" t="s">
        <v>6505</v>
      </c>
      <c r="E2977" s="44">
        <v>1</v>
      </c>
      <c r="F2977" s="23" t="s">
        <v>77</v>
      </c>
      <c r="G2977" s="24" t="s">
        <v>77</v>
      </c>
      <c r="K2977" s="66">
        <f t="shared" si="209"/>
        <v>0</v>
      </c>
      <c r="L2977" s="67"/>
      <c r="M2977" s="67"/>
      <c r="N2977" s="66">
        <f t="shared" si="210"/>
        <v>0</v>
      </c>
    </row>
    <row r="2978" spans="1:14" x14ac:dyDescent="0.3">
      <c r="A2978" s="63" t="s">
        <v>6508</v>
      </c>
      <c r="C2978" s="48">
        <v>43809</v>
      </c>
      <c r="D2978" s="22" t="s">
        <v>3148</v>
      </c>
      <c r="E2978" s="44">
        <v>0.17219999999999999</v>
      </c>
      <c r="F2978" s="23" t="s">
        <v>6509</v>
      </c>
      <c r="G2978" s="24" t="s">
        <v>6510</v>
      </c>
      <c r="H2978" s="23">
        <v>2050</v>
      </c>
      <c r="I2978" s="25">
        <v>0.5</v>
      </c>
      <c r="K2978" s="66">
        <f t="shared" si="209"/>
        <v>0</v>
      </c>
      <c r="L2978" s="67">
        <v>20190</v>
      </c>
      <c r="M2978" s="67"/>
      <c r="N2978" s="66">
        <f t="shared" si="210"/>
        <v>0.5</v>
      </c>
    </row>
    <row r="2979" spans="1:14" x14ac:dyDescent="0.3">
      <c r="A2979" s="63">
        <v>1006</v>
      </c>
      <c r="C2979" s="48">
        <v>43809</v>
      </c>
      <c r="D2979" s="22" t="s">
        <v>6511</v>
      </c>
      <c r="E2979" s="44">
        <v>0.40150000000000002</v>
      </c>
      <c r="F2979" s="23" t="s">
        <v>6512</v>
      </c>
      <c r="G2979" s="24" t="s">
        <v>3041</v>
      </c>
      <c r="H2979" s="23">
        <v>3010</v>
      </c>
      <c r="I2979" s="25">
        <v>0.5</v>
      </c>
      <c r="J2979" s="46">
        <v>38900</v>
      </c>
      <c r="K2979" s="66">
        <f t="shared" si="209"/>
        <v>111140</v>
      </c>
      <c r="L2979" s="67">
        <v>130000</v>
      </c>
      <c r="M2979" s="67">
        <v>520</v>
      </c>
      <c r="N2979" s="66">
        <f t="shared" si="210"/>
        <v>520.5</v>
      </c>
    </row>
    <row r="2980" spans="1:14" x14ac:dyDescent="0.3">
      <c r="A2980" s="63">
        <v>1008</v>
      </c>
      <c r="C2980" s="48">
        <v>43809</v>
      </c>
      <c r="D2980" s="22" t="s">
        <v>6513</v>
      </c>
      <c r="E2980" s="44" t="s">
        <v>6514</v>
      </c>
      <c r="F2980" s="23" t="s">
        <v>6515</v>
      </c>
      <c r="G2980" s="24" t="s">
        <v>6516</v>
      </c>
      <c r="H2980" s="23">
        <v>3010</v>
      </c>
      <c r="I2980" s="25">
        <v>0.5</v>
      </c>
      <c r="J2980" s="46">
        <v>41530</v>
      </c>
      <c r="K2980" s="66">
        <f t="shared" si="209"/>
        <v>118660</v>
      </c>
      <c r="L2980" s="67">
        <v>128000</v>
      </c>
      <c r="M2980" s="67">
        <v>512</v>
      </c>
      <c r="N2980" s="66">
        <f t="shared" si="210"/>
        <v>512.5</v>
      </c>
    </row>
    <row r="2981" spans="1:14" x14ac:dyDescent="0.3">
      <c r="A2981" s="63">
        <v>1009</v>
      </c>
      <c r="C2981" s="48">
        <v>43809</v>
      </c>
      <c r="D2981" s="22" t="s">
        <v>6517</v>
      </c>
      <c r="E2981" s="44">
        <v>0.15970000000000001</v>
      </c>
      <c r="F2981" s="23" t="s">
        <v>6520</v>
      </c>
      <c r="G2981" s="24" t="s">
        <v>6521</v>
      </c>
      <c r="H2981" s="23">
        <v>1190</v>
      </c>
      <c r="I2981" s="25">
        <v>2</v>
      </c>
      <c r="J2981" s="46">
        <v>40680</v>
      </c>
      <c r="K2981" s="66">
        <f t="shared" ref="K2981:K3024" si="211">ROUND(J2981/0.35,-1)</f>
        <v>116230</v>
      </c>
      <c r="L2981" s="67">
        <v>50000</v>
      </c>
      <c r="M2981" s="67">
        <v>200</v>
      </c>
      <c r="N2981" s="66">
        <f t="shared" ref="N2981:N3024" si="212">I2981+M2981</f>
        <v>202</v>
      </c>
    </row>
    <row r="2982" spans="1:14" x14ac:dyDescent="0.3">
      <c r="D2982" s="22" t="s">
        <v>6518</v>
      </c>
      <c r="E2982" s="44">
        <v>0.15970000000000001</v>
      </c>
      <c r="F2982" s="23" t="s">
        <v>77</v>
      </c>
      <c r="G2982" s="24" t="s">
        <v>77</v>
      </c>
      <c r="K2982" s="66">
        <f t="shared" si="211"/>
        <v>0</v>
      </c>
      <c r="L2982" s="67"/>
      <c r="M2982" s="67"/>
      <c r="N2982" s="66">
        <f t="shared" si="212"/>
        <v>0</v>
      </c>
    </row>
    <row r="2983" spans="1:14" x14ac:dyDescent="0.3">
      <c r="D2983" s="22" t="s">
        <v>6519</v>
      </c>
      <c r="E2983" s="44">
        <v>0.15970000000000001</v>
      </c>
      <c r="F2983" s="23" t="s">
        <v>77</v>
      </c>
      <c r="G2983" s="24" t="s">
        <v>77</v>
      </c>
      <c r="K2983" s="66">
        <f t="shared" si="211"/>
        <v>0</v>
      </c>
      <c r="L2983" s="67"/>
      <c r="M2983" s="67"/>
      <c r="N2983" s="66">
        <f t="shared" si="212"/>
        <v>0</v>
      </c>
    </row>
    <row r="2984" spans="1:14" x14ac:dyDescent="0.3">
      <c r="D2984" s="22" t="s">
        <v>6517</v>
      </c>
      <c r="E2984" s="44">
        <v>0.15970000000000001</v>
      </c>
      <c r="F2984" s="23" t="s">
        <v>77</v>
      </c>
      <c r="G2984" s="24" t="s">
        <v>77</v>
      </c>
      <c r="K2984" s="66">
        <f t="shared" si="211"/>
        <v>0</v>
      </c>
      <c r="L2984" s="67"/>
      <c r="M2984" s="67"/>
      <c r="N2984" s="66">
        <f t="shared" si="212"/>
        <v>0</v>
      </c>
    </row>
    <row r="2985" spans="1:14" x14ac:dyDescent="0.3">
      <c r="D2985" s="22" t="s">
        <v>6518</v>
      </c>
      <c r="E2985" s="44">
        <v>0.15970000000000001</v>
      </c>
      <c r="F2985" s="23" t="s">
        <v>77</v>
      </c>
      <c r="G2985" s="24" t="s">
        <v>77</v>
      </c>
      <c r="K2985" s="66">
        <f t="shared" si="211"/>
        <v>0</v>
      </c>
      <c r="L2985" s="67"/>
      <c r="M2985" s="67"/>
      <c r="N2985" s="66">
        <f t="shared" si="212"/>
        <v>0</v>
      </c>
    </row>
    <row r="2986" spans="1:14" x14ac:dyDescent="0.3">
      <c r="D2986" s="22" t="s">
        <v>6519</v>
      </c>
      <c r="E2986" s="44">
        <v>0.15970000000000001</v>
      </c>
      <c r="F2986" s="23" t="s">
        <v>77</v>
      </c>
      <c r="G2986" s="24" t="s">
        <v>77</v>
      </c>
      <c r="K2986" s="66">
        <f t="shared" si="211"/>
        <v>0</v>
      </c>
      <c r="L2986" s="67"/>
      <c r="M2986" s="67"/>
      <c r="N2986" s="66">
        <f t="shared" si="212"/>
        <v>0</v>
      </c>
    </row>
    <row r="2987" spans="1:14" x14ac:dyDescent="0.3">
      <c r="A2987" s="63">
        <v>1007</v>
      </c>
      <c r="C2987" s="48">
        <v>43809</v>
      </c>
      <c r="D2987" s="22" t="s">
        <v>6529</v>
      </c>
      <c r="E2987" s="44">
        <v>0.69</v>
      </c>
      <c r="F2987" s="23" t="s">
        <v>6531</v>
      </c>
      <c r="G2987" s="24" t="s">
        <v>6532</v>
      </c>
      <c r="H2987" s="23">
        <v>1090</v>
      </c>
      <c r="I2987" s="25">
        <v>1</v>
      </c>
      <c r="J2987" s="46">
        <v>45910</v>
      </c>
      <c r="K2987" s="66">
        <f t="shared" si="211"/>
        <v>131170</v>
      </c>
      <c r="L2987" s="67">
        <v>159900</v>
      </c>
      <c r="M2987" s="67">
        <v>639.6</v>
      </c>
      <c r="N2987" s="66">
        <f t="shared" si="212"/>
        <v>640.6</v>
      </c>
    </row>
    <row r="2988" spans="1:14" x14ac:dyDescent="0.3">
      <c r="D2988" s="22" t="s">
        <v>6530</v>
      </c>
      <c r="E2988" s="44">
        <v>0.87219999999999998</v>
      </c>
      <c r="F2988" s="23" t="s">
        <v>77</v>
      </c>
      <c r="G2988" s="24" t="s">
        <v>77</v>
      </c>
      <c r="K2988" s="66">
        <f t="shared" si="211"/>
        <v>0</v>
      </c>
      <c r="L2988" s="67"/>
      <c r="M2988" s="67"/>
      <c r="N2988" s="66">
        <f t="shared" si="212"/>
        <v>0</v>
      </c>
    </row>
    <row r="2989" spans="1:14" x14ac:dyDescent="0.3">
      <c r="A2989" s="63">
        <v>1012</v>
      </c>
      <c r="C2989" s="48">
        <v>43810</v>
      </c>
      <c r="D2989" s="22" t="s">
        <v>6533</v>
      </c>
      <c r="E2989" s="44" t="s">
        <v>6534</v>
      </c>
      <c r="F2989" s="23" t="s">
        <v>6535</v>
      </c>
      <c r="G2989" s="24" t="s">
        <v>6536</v>
      </c>
      <c r="H2989" s="23">
        <v>1190</v>
      </c>
      <c r="I2989" s="25">
        <v>0.5</v>
      </c>
      <c r="J2989" s="46">
        <v>12650</v>
      </c>
      <c r="K2989" s="66">
        <f t="shared" si="211"/>
        <v>36140</v>
      </c>
      <c r="L2989" s="67">
        <v>12000</v>
      </c>
      <c r="M2989" s="67">
        <v>48</v>
      </c>
      <c r="N2989" s="66">
        <f t="shared" si="212"/>
        <v>48.5</v>
      </c>
    </row>
    <row r="2990" spans="1:14" x14ac:dyDescent="0.3">
      <c r="A2990" s="63">
        <v>1013</v>
      </c>
      <c r="C2990" s="48">
        <v>43810</v>
      </c>
      <c r="D2990" s="22" t="s">
        <v>6537</v>
      </c>
      <c r="E2990" s="44">
        <v>0.32100000000000001</v>
      </c>
      <c r="F2990" s="23" t="s">
        <v>6539</v>
      </c>
      <c r="G2990" s="24" t="s">
        <v>6540</v>
      </c>
      <c r="H2990" s="23">
        <v>2040</v>
      </c>
      <c r="I2990" s="25">
        <v>1</v>
      </c>
      <c r="J2990" s="46">
        <v>35040</v>
      </c>
      <c r="K2990" s="66">
        <f t="shared" si="211"/>
        <v>100110</v>
      </c>
      <c r="L2990" s="67">
        <v>110000</v>
      </c>
      <c r="M2990" s="67">
        <v>440</v>
      </c>
      <c r="N2990" s="66">
        <f t="shared" si="212"/>
        <v>441</v>
      </c>
    </row>
    <row r="2991" spans="1:14" x14ac:dyDescent="0.3">
      <c r="D2991" s="22" t="s">
        <v>6538</v>
      </c>
      <c r="E2991" s="44">
        <v>9.4E-2</v>
      </c>
      <c r="K2991" s="66">
        <f t="shared" si="211"/>
        <v>0</v>
      </c>
      <c r="L2991" s="67"/>
      <c r="M2991" s="67"/>
      <c r="N2991" s="66">
        <f t="shared" si="212"/>
        <v>0</v>
      </c>
    </row>
    <row r="2992" spans="1:14" x14ac:dyDescent="0.3">
      <c r="A2992" s="63" t="s">
        <v>6541</v>
      </c>
      <c r="C2992" s="48">
        <v>43810</v>
      </c>
      <c r="D2992" s="22" t="s">
        <v>6542</v>
      </c>
      <c r="E2992" s="44">
        <v>3.8540000000000001</v>
      </c>
      <c r="F2992" s="23" t="s">
        <v>6544</v>
      </c>
      <c r="G2992" s="24" t="s">
        <v>6545</v>
      </c>
      <c r="H2992" s="23">
        <v>1070</v>
      </c>
      <c r="I2992" s="25">
        <v>1</v>
      </c>
      <c r="J2992" s="46">
        <v>59380</v>
      </c>
      <c r="K2992" s="66">
        <f t="shared" si="211"/>
        <v>169660</v>
      </c>
      <c r="L2992" s="67"/>
      <c r="M2992" s="67"/>
      <c r="N2992" s="66">
        <f t="shared" si="212"/>
        <v>1</v>
      </c>
    </row>
    <row r="2993" spans="1:17" x14ac:dyDescent="0.3">
      <c r="D2993" s="22" t="s">
        <v>6543</v>
      </c>
      <c r="E2993" s="44">
        <v>0.54</v>
      </c>
      <c r="F2993" s="23" t="s">
        <v>77</v>
      </c>
      <c r="G2993" s="24" t="s">
        <v>77</v>
      </c>
      <c r="K2993" s="66">
        <f t="shared" si="211"/>
        <v>0</v>
      </c>
      <c r="L2993" s="67"/>
      <c r="M2993" s="67"/>
      <c r="N2993" s="66">
        <f t="shared" si="212"/>
        <v>0</v>
      </c>
    </row>
    <row r="2994" spans="1:17" x14ac:dyDescent="0.3">
      <c r="A2994" s="63" t="s">
        <v>6546</v>
      </c>
      <c r="C2994" s="48">
        <v>43810</v>
      </c>
      <c r="D2994" s="22" t="s">
        <v>6547</v>
      </c>
      <c r="E2994" s="44" t="s">
        <v>1499</v>
      </c>
      <c r="F2994" s="23" t="s">
        <v>6548</v>
      </c>
      <c r="G2994" s="24" t="s">
        <v>6549</v>
      </c>
      <c r="H2994" s="23">
        <v>1150</v>
      </c>
      <c r="I2994" s="25">
        <v>0.5</v>
      </c>
      <c r="J2994" s="46">
        <v>44810</v>
      </c>
      <c r="K2994" s="66">
        <f t="shared" si="211"/>
        <v>128030</v>
      </c>
      <c r="L2994" s="67">
        <v>132000</v>
      </c>
      <c r="M2994" s="67">
        <v>528</v>
      </c>
      <c r="N2994" s="66">
        <f t="shared" si="212"/>
        <v>528.5</v>
      </c>
    </row>
    <row r="2995" spans="1:17" x14ac:dyDescent="0.3">
      <c r="A2995" s="63" t="s">
        <v>6550</v>
      </c>
      <c r="C2995" s="48">
        <v>43810</v>
      </c>
      <c r="D2995" s="22" t="s">
        <v>6551</v>
      </c>
      <c r="E2995" s="44" t="s">
        <v>6552</v>
      </c>
      <c r="F2995" s="23" t="s">
        <v>6553</v>
      </c>
      <c r="G2995" s="24" t="s">
        <v>6554</v>
      </c>
      <c r="H2995" s="23">
        <v>2050</v>
      </c>
      <c r="I2995" s="25">
        <v>0.5</v>
      </c>
      <c r="J2995" s="46">
        <v>22440</v>
      </c>
      <c r="K2995" s="66">
        <f t="shared" si="211"/>
        <v>64110</v>
      </c>
      <c r="L2995" s="67"/>
      <c r="M2995" s="67"/>
      <c r="N2995" s="66">
        <f t="shared" si="212"/>
        <v>0.5</v>
      </c>
    </row>
    <row r="2996" spans="1:17" x14ac:dyDescent="0.3">
      <c r="A2996" s="63" t="s">
        <v>6555</v>
      </c>
      <c r="C2996" s="48">
        <v>43810</v>
      </c>
      <c r="D2996" s="22" t="s">
        <v>6556</v>
      </c>
      <c r="E2996" s="44">
        <v>5.5</v>
      </c>
      <c r="F2996" s="23" t="s">
        <v>6559</v>
      </c>
      <c r="G2996" s="64" t="s">
        <v>6560</v>
      </c>
      <c r="H2996" s="23">
        <v>1080</v>
      </c>
      <c r="I2996" s="25">
        <v>1.5</v>
      </c>
      <c r="J2996" s="46">
        <v>164950</v>
      </c>
      <c r="K2996" s="66">
        <f t="shared" si="211"/>
        <v>471290</v>
      </c>
      <c r="L2996" s="67"/>
      <c r="M2996" s="67"/>
      <c r="N2996" s="66">
        <f t="shared" si="212"/>
        <v>1.5</v>
      </c>
    </row>
    <row r="2997" spans="1:17" x14ac:dyDescent="0.3">
      <c r="D2997" s="22" t="s">
        <v>6557</v>
      </c>
      <c r="E2997" s="44">
        <v>5.3940000000000001</v>
      </c>
      <c r="F2997" s="23" t="s">
        <v>77</v>
      </c>
      <c r="G2997" s="64" t="s">
        <v>77</v>
      </c>
      <c r="K2997" s="66">
        <f t="shared" si="211"/>
        <v>0</v>
      </c>
      <c r="L2997" s="67"/>
      <c r="M2997" s="67"/>
      <c r="N2997" s="66">
        <f t="shared" si="212"/>
        <v>0</v>
      </c>
    </row>
    <row r="2998" spans="1:17" x14ac:dyDescent="0.3">
      <c r="D2998" s="22" t="s">
        <v>6558</v>
      </c>
      <c r="E2998" s="44">
        <v>67.281000000000006</v>
      </c>
      <c r="F2998" s="23" t="s">
        <v>77</v>
      </c>
      <c r="G2998" s="64" t="s">
        <v>77</v>
      </c>
      <c r="K2998" s="66">
        <f t="shared" si="211"/>
        <v>0</v>
      </c>
      <c r="L2998" s="67"/>
      <c r="M2998" s="67"/>
      <c r="N2998" s="66">
        <f t="shared" si="212"/>
        <v>0</v>
      </c>
    </row>
    <row r="2999" spans="1:17" x14ac:dyDescent="0.3">
      <c r="A2999" s="63" t="s">
        <v>6561</v>
      </c>
      <c r="C2999" s="48">
        <v>43810</v>
      </c>
      <c r="D2999" s="22" t="s">
        <v>6562</v>
      </c>
      <c r="E2999" s="44">
        <v>7.6</v>
      </c>
      <c r="F2999" s="23" t="s">
        <v>6564</v>
      </c>
      <c r="G2999" s="24" t="s">
        <v>6565</v>
      </c>
      <c r="H2999" s="23">
        <v>1220</v>
      </c>
      <c r="I2999" s="25">
        <v>1</v>
      </c>
      <c r="J2999" s="46">
        <v>24140</v>
      </c>
      <c r="K2999" s="66">
        <f t="shared" si="211"/>
        <v>68970</v>
      </c>
      <c r="L2999" s="67"/>
      <c r="M2999" s="67"/>
      <c r="N2999" s="66">
        <f t="shared" si="212"/>
        <v>1</v>
      </c>
    </row>
    <row r="3000" spans="1:17" x14ac:dyDescent="0.3">
      <c r="D3000" s="22" t="s">
        <v>6563</v>
      </c>
      <c r="E3000" s="44">
        <v>0.74299999999999999</v>
      </c>
      <c r="F3000" s="23" t="s">
        <v>77</v>
      </c>
      <c r="G3000" s="24" t="s">
        <v>77</v>
      </c>
      <c r="K3000" s="66">
        <f t="shared" si="211"/>
        <v>0</v>
      </c>
      <c r="L3000" s="67"/>
      <c r="M3000" s="67"/>
      <c r="N3000" s="66">
        <f t="shared" si="212"/>
        <v>0</v>
      </c>
    </row>
    <row r="3001" spans="1:17" x14ac:dyDescent="0.3">
      <c r="A3001" s="63">
        <v>1014</v>
      </c>
      <c r="C3001" s="48">
        <v>43810</v>
      </c>
      <c r="D3001" s="22" t="s">
        <v>6566</v>
      </c>
      <c r="E3001" s="44">
        <v>0.1</v>
      </c>
      <c r="F3001" s="23" t="s">
        <v>6568</v>
      </c>
      <c r="G3001" s="24" t="s">
        <v>6569</v>
      </c>
      <c r="H3001" s="23">
        <v>1190</v>
      </c>
      <c r="I3001" s="25">
        <v>1</v>
      </c>
      <c r="J3001" s="46">
        <v>11110</v>
      </c>
      <c r="K3001" s="66">
        <f t="shared" si="211"/>
        <v>31740</v>
      </c>
      <c r="L3001" s="67">
        <v>17800</v>
      </c>
      <c r="M3001" s="67">
        <v>71.2</v>
      </c>
      <c r="N3001" s="66">
        <f t="shared" si="212"/>
        <v>72.2</v>
      </c>
    </row>
    <row r="3002" spans="1:17" s="39" customFormat="1" x14ac:dyDescent="0.3">
      <c r="A3002" s="35"/>
      <c r="B3002" s="36"/>
      <c r="C3002" s="37"/>
      <c r="D3002" s="38" t="s">
        <v>6567</v>
      </c>
      <c r="E3002" s="35">
        <v>0.1</v>
      </c>
      <c r="F3002" s="39" t="s">
        <v>77</v>
      </c>
      <c r="G3002" s="40" t="s">
        <v>77</v>
      </c>
      <c r="I3002" s="41"/>
      <c r="J3002" s="41"/>
      <c r="K3002" s="41">
        <f t="shared" si="211"/>
        <v>0</v>
      </c>
      <c r="L3002" s="42"/>
      <c r="M3002" s="42"/>
      <c r="N3002" s="41">
        <f t="shared" si="212"/>
        <v>0</v>
      </c>
      <c r="O3002" s="53"/>
      <c r="P3002" s="37"/>
      <c r="Q3002" s="36"/>
    </row>
    <row r="3003" spans="1:17" x14ac:dyDescent="0.3">
      <c r="K3003" s="66"/>
      <c r="L3003" s="67"/>
      <c r="M3003" s="67"/>
      <c r="N3003" s="66">
        <f>SUM(N2967:N3002)</f>
        <v>4175.8</v>
      </c>
      <c r="O3003" s="51">
        <v>74141</v>
      </c>
      <c r="P3003" s="68">
        <v>43810</v>
      </c>
      <c r="Q3003" s="21" t="s">
        <v>4419</v>
      </c>
    </row>
    <row r="3004" spans="1:17" x14ac:dyDescent="0.3">
      <c r="K3004" s="66"/>
      <c r="L3004" s="67"/>
      <c r="M3004" s="67"/>
      <c r="N3004" s="66"/>
    </row>
    <row r="3005" spans="1:17" s="64" customFormat="1" x14ac:dyDescent="0.3">
      <c r="A3005" s="63">
        <v>996</v>
      </c>
      <c r="B3005" s="21"/>
      <c r="C3005" s="68">
        <v>43805</v>
      </c>
      <c r="D3005" s="62" t="s">
        <v>6454</v>
      </c>
      <c r="E3005" s="63">
        <v>0.72499999999999998</v>
      </c>
      <c r="F3005" s="64" t="s">
        <v>6455</v>
      </c>
      <c r="G3005" s="65" t="s">
        <v>6456</v>
      </c>
      <c r="H3005" s="64">
        <v>3010</v>
      </c>
      <c r="I3005" s="66">
        <v>0.5</v>
      </c>
      <c r="J3005" s="66">
        <v>13670</v>
      </c>
      <c r="K3005" s="66">
        <f>ROUND(J3005/0.35,-1)</f>
        <v>39060</v>
      </c>
      <c r="L3005" s="67">
        <v>9500</v>
      </c>
      <c r="M3005" s="67">
        <v>38</v>
      </c>
      <c r="N3005" s="66">
        <f>I3005+M3005</f>
        <v>38.5</v>
      </c>
      <c r="O3005" s="173"/>
      <c r="P3005" s="68"/>
      <c r="Q3005" s="21"/>
    </row>
    <row r="3006" spans="1:17" s="64" customFormat="1" x14ac:dyDescent="0.3">
      <c r="A3006" s="63" t="s">
        <v>6522</v>
      </c>
      <c r="B3006" s="21"/>
      <c r="C3006" s="68">
        <v>43809</v>
      </c>
      <c r="D3006" s="62" t="s">
        <v>6523</v>
      </c>
      <c r="E3006" s="63">
        <v>2.008</v>
      </c>
      <c r="F3006" s="64" t="s">
        <v>6524</v>
      </c>
      <c r="G3006" s="65" t="s">
        <v>6525</v>
      </c>
      <c r="H3006" s="64">
        <v>1050</v>
      </c>
      <c r="I3006" s="66">
        <v>0.5</v>
      </c>
      <c r="J3006" s="66">
        <v>51330</v>
      </c>
      <c r="K3006" s="66">
        <f>ROUND(J3006/0.35,-1)</f>
        <v>146660</v>
      </c>
      <c r="L3006" s="67"/>
      <c r="M3006" s="67"/>
      <c r="N3006" s="66">
        <f>I3006+M3006</f>
        <v>0.5</v>
      </c>
      <c r="O3006" s="172"/>
      <c r="P3006" s="68"/>
      <c r="Q3006" s="21"/>
    </row>
    <row r="3007" spans="1:17" s="64" customFormat="1" x14ac:dyDescent="0.3">
      <c r="A3007" s="63">
        <v>1011</v>
      </c>
      <c r="B3007" s="21"/>
      <c r="C3007" s="68">
        <v>43809</v>
      </c>
      <c r="D3007" s="62" t="s">
        <v>6526</v>
      </c>
      <c r="E3007" s="63" t="s">
        <v>6527</v>
      </c>
      <c r="F3007" s="64" t="s">
        <v>2438</v>
      </c>
      <c r="G3007" s="65" t="s">
        <v>6528</v>
      </c>
      <c r="H3007" s="64">
        <v>3010</v>
      </c>
      <c r="I3007" s="66">
        <v>0.5</v>
      </c>
      <c r="J3007" s="66">
        <v>16250</v>
      </c>
      <c r="K3007" s="66">
        <f>ROUND(J3007/0.35,-1)</f>
        <v>46430</v>
      </c>
      <c r="L3007" s="67">
        <v>23560</v>
      </c>
      <c r="M3007" s="67">
        <v>94.4</v>
      </c>
      <c r="N3007" s="66">
        <f>I3007+M3007</f>
        <v>94.9</v>
      </c>
      <c r="O3007" s="172"/>
      <c r="P3007" s="68"/>
      <c r="Q3007" s="21"/>
    </row>
    <row r="3008" spans="1:17" s="64" customFormat="1" x14ac:dyDescent="0.3">
      <c r="A3008" s="63">
        <v>1002</v>
      </c>
      <c r="B3008" s="21"/>
      <c r="C3008" s="68">
        <v>43809</v>
      </c>
      <c r="D3008" s="62" t="s">
        <v>6578</v>
      </c>
      <c r="E3008" s="63">
        <v>5.01</v>
      </c>
      <c r="F3008" s="64" t="s">
        <v>6574</v>
      </c>
      <c r="G3008" s="65" t="s">
        <v>6575</v>
      </c>
      <c r="H3008" s="64">
        <v>1040</v>
      </c>
      <c r="I3008" s="66">
        <v>0.5</v>
      </c>
      <c r="J3008" s="66">
        <v>35380</v>
      </c>
      <c r="K3008" s="66">
        <f t="shared" si="211"/>
        <v>101090</v>
      </c>
      <c r="L3008" s="67">
        <v>121000</v>
      </c>
      <c r="M3008" s="67">
        <v>484</v>
      </c>
      <c r="N3008" s="66">
        <f t="shared" si="212"/>
        <v>484.5</v>
      </c>
      <c r="O3008" s="173"/>
      <c r="P3008" s="68"/>
      <c r="Q3008" s="21"/>
    </row>
    <row r="3009" spans="1:17" s="64" customFormat="1" x14ac:dyDescent="0.3">
      <c r="A3009" s="63">
        <v>1003</v>
      </c>
      <c r="B3009" s="21"/>
      <c r="C3009" s="68">
        <v>43809</v>
      </c>
      <c r="D3009" s="62" t="s">
        <v>6576</v>
      </c>
      <c r="E3009" s="63">
        <v>23</v>
      </c>
      <c r="F3009" s="64" t="s">
        <v>6574</v>
      </c>
      <c r="G3009" s="65" t="s">
        <v>6577</v>
      </c>
      <c r="H3009" s="64">
        <v>1040</v>
      </c>
      <c r="I3009" s="66">
        <v>0.5</v>
      </c>
      <c r="J3009" s="66">
        <v>38860</v>
      </c>
      <c r="K3009" s="66">
        <f t="shared" si="211"/>
        <v>111030</v>
      </c>
      <c r="L3009" s="67">
        <v>88550</v>
      </c>
      <c r="M3009" s="67">
        <v>354.4</v>
      </c>
      <c r="N3009" s="66">
        <f t="shared" si="212"/>
        <v>354.9</v>
      </c>
      <c r="O3009" s="173"/>
      <c r="P3009" s="68"/>
      <c r="Q3009" s="21"/>
    </row>
    <row r="3010" spans="1:17" s="64" customFormat="1" x14ac:dyDescent="0.3">
      <c r="A3010" s="63">
        <v>1010</v>
      </c>
      <c r="B3010" s="21"/>
      <c r="C3010" s="68">
        <v>43809</v>
      </c>
      <c r="D3010" s="62" t="s">
        <v>6573</v>
      </c>
      <c r="E3010" s="63">
        <v>26.79</v>
      </c>
      <c r="F3010" s="64" t="s">
        <v>6574</v>
      </c>
      <c r="G3010" s="65" t="s">
        <v>6579</v>
      </c>
      <c r="H3010" s="64">
        <v>1040</v>
      </c>
      <c r="I3010" s="66">
        <v>0.5</v>
      </c>
      <c r="J3010" s="66">
        <v>48690</v>
      </c>
      <c r="K3010" s="66">
        <f t="shared" si="211"/>
        <v>139110</v>
      </c>
      <c r="L3010" s="67">
        <v>147345</v>
      </c>
      <c r="M3010" s="67">
        <v>589.6</v>
      </c>
      <c r="N3010" s="66">
        <f t="shared" si="212"/>
        <v>590.1</v>
      </c>
      <c r="O3010" s="173"/>
      <c r="P3010" s="68"/>
      <c r="Q3010" s="21"/>
    </row>
    <row r="3011" spans="1:17" x14ac:dyDescent="0.3">
      <c r="A3011" s="63" t="s">
        <v>6582</v>
      </c>
      <c r="C3011" s="48">
        <v>43810</v>
      </c>
      <c r="D3011" s="22" t="s">
        <v>6583</v>
      </c>
      <c r="E3011" s="44">
        <v>1.3459000000000001</v>
      </c>
      <c r="F3011" s="23" t="s">
        <v>6585</v>
      </c>
      <c r="G3011" s="24" t="s">
        <v>6586</v>
      </c>
      <c r="H3011" s="23">
        <v>1110</v>
      </c>
      <c r="I3011" s="25">
        <v>1</v>
      </c>
      <c r="J3011" s="46">
        <v>24970</v>
      </c>
      <c r="K3011" s="66">
        <f t="shared" si="211"/>
        <v>71340</v>
      </c>
      <c r="L3011" s="67"/>
      <c r="M3011" s="67"/>
      <c r="N3011" s="66">
        <f t="shared" si="212"/>
        <v>1</v>
      </c>
    </row>
    <row r="3012" spans="1:17" x14ac:dyDescent="0.3">
      <c r="D3012" s="22" t="s">
        <v>6584</v>
      </c>
      <c r="E3012" s="44">
        <v>3.0051000000000001</v>
      </c>
      <c r="F3012" s="23" t="s">
        <v>77</v>
      </c>
      <c r="G3012" s="24" t="s">
        <v>77</v>
      </c>
      <c r="K3012" s="66">
        <f t="shared" si="211"/>
        <v>0</v>
      </c>
      <c r="L3012" s="67"/>
      <c r="M3012" s="67"/>
      <c r="N3012" s="66">
        <f t="shared" si="212"/>
        <v>0</v>
      </c>
    </row>
    <row r="3013" spans="1:17" s="39" customFormat="1" x14ac:dyDescent="0.3">
      <c r="A3013" s="35" t="s">
        <v>6587</v>
      </c>
      <c r="B3013" s="36"/>
      <c r="C3013" s="37">
        <v>43810</v>
      </c>
      <c r="D3013" s="38" t="s">
        <v>6588</v>
      </c>
      <c r="E3013" s="35" t="s">
        <v>6589</v>
      </c>
      <c r="F3013" s="39" t="s">
        <v>6590</v>
      </c>
      <c r="G3013" s="40" t="s">
        <v>6591</v>
      </c>
      <c r="H3013" s="39">
        <v>3010</v>
      </c>
      <c r="I3013" s="41">
        <v>0.5</v>
      </c>
      <c r="J3013" s="41">
        <v>18000</v>
      </c>
      <c r="K3013" s="41">
        <f t="shared" si="211"/>
        <v>51430</v>
      </c>
      <c r="L3013" s="42"/>
      <c r="M3013" s="42"/>
      <c r="N3013" s="41">
        <f t="shared" si="212"/>
        <v>0.5</v>
      </c>
      <c r="O3013" s="53"/>
      <c r="P3013" s="37"/>
      <c r="Q3013" s="36"/>
    </row>
    <row r="3014" spans="1:17" x14ac:dyDescent="0.3">
      <c r="K3014" s="66"/>
      <c r="L3014" s="67"/>
      <c r="M3014" s="67"/>
      <c r="N3014" s="66">
        <f>SUM(N3005:N3013)</f>
        <v>1564.9</v>
      </c>
      <c r="O3014" s="51">
        <v>74162</v>
      </c>
      <c r="P3014" s="68">
        <v>43811</v>
      </c>
      <c r="Q3014" s="21" t="s">
        <v>4419</v>
      </c>
    </row>
    <row r="3015" spans="1:17" x14ac:dyDescent="0.3">
      <c r="K3015" s="66"/>
      <c r="L3015" s="67"/>
      <c r="M3015" s="67"/>
      <c r="N3015" s="66"/>
    </row>
    <row r="3016" spans="1:17" x14ac:dyDescent="0.3">
      <c r="A3016" s="63" t="s">
        <v>6450</v>
      </c>
      <c r="C3016" s="68">
        <v>43803</v>
      </c>
      <c r="D3016" s="62" t="s">
        <v>6401</v>
      </c>
      <c r="E3016" s="63">
        <v>42.921999999999997</v>
      </c>
      <c r="F3016" s="64" t="s">
        <v>6402</v>
      </c>
      <c r="G3016" s="65" t="s">
        <v>6403</v>
      </c>
      <c r="H3016" s="64">
        <v>1150</v>
      </c>
      <c r="I3016" s="66">
        <v>0.5</v>
      </c>
      <c r="J3016" s="66">
        <v>15110</v>
      </c>
      <c r="K3016" s="66">
        <f>ROUND(J3016/0.35,-1)</f>
        <v>43170</v>
      </c>
      <c r="L3016" s="67"/>
      <c r="M3016" s="67"/>
      <c r="N3016" s="66">
        <f>I3016+M3016</f>
        <v>0.5</v>
      </c>
      <c r="O3016" s="175"/>
    </row>
    <row r="3017" spans="1:17" s="64" customFormat="1" x14ac:dyDescent="0.3">
      <c r="A3017" s="63" t="s">
        <v>6580</v>
      </c>
      <c r="B3017" s="21"/>
      <c r="C3017" s="68">
        <v>43809</v>
      </c>
      <c r="D3017" s="62" t="s">
        <v>6570</v>
      </c>
      <c r="E3017" s="63">
        <v>0.33489999999999998</v>
      </c>
      <c r="F3017" s="64" t="s">
        <v>6581</v>
      </c>
      <c r="G3017" s="65" t="s">
        <v>6572</v>
      </c>
      <c r="H3017" s="64">
        <v>1040</v>
      </c>
      <c r="I3017" s="66">
        <v>0.5</v>
      </c>
      <c r="J3017" s="66">
        <v>15780</v>
      </c>
      <c r="K3017" s="66">
        <f>ROUND(J3017/0.35,-1)</f>
        <v>45090</v>
      </c>
      <c r="L3017" s="67"/>
      <c r="M3017" s="67"/>
      <c r="N3017" s="66">
        <f>I3017+M3017</f>
        <v>0.5</v>
      </c>
      <c r="O3017" s="177"/>
      <c r="P3017" s="68"/>
      <c r="Q3017" s="21"/>
    </row>
    <row r="3018" spans="1:17" s="64" customFormat="1" x14ac:dyDescent="0.3">
      <c r="A3018" s="63">
        <v>1001</v>
      </c>
      <c r="B3018" s="21"/>
      <c r="C3018" s="68">
        <v>43809</v>
      </c>
      <c r="D3018" s="62" t="s">
        <v>6570</v>
      </c>
      <c r="E3018" s="63">
        <v>0.33489999999999998</v>
      </c>
      <c r="F3018" s="64" t="s">
        <v>6571</v>
      </c>
      <c r="G3018" s="65" t="s">
        <v>6572</v>
      </c>
      <c r="H3018" s="64">
        <v>3010</v>
      </c>
      <c r="I3018" s="66">
        <v>0.5</v>
      </c>
      <c r="J3018" s="66">
        <v>15780</v>
      </c>
      <c r="K3018" s="66">
        <f>ROUND(J3018/0.35,-1)</f>
        <v>45090</v>
      </c>
      <c r="L3018" s="67">
        <v>40000</v>
      </c>
      <c r="M3018" s="67">
        <v>160</v>
      </c>
      <c r="N3018" s="66">
        <f>I3018+M3018</f>
        <v>160.5</v>
      </c>
      <c r="O3018" s="177"/>
      <c r="P3018" s="68"/>
      <c r="Q3018" s="21"/>
    </row>
    <row r="3019" spans="1:17" ht="26" x14ac:dyDescent="0.3">
      <c r="A3019" s="63">
        <v>1015</v>
      </c>
      <c r="C3019" s="48">
        <v>43811</v>
      </c>
      <c r="D3019" s="22" t="s">
        <v>6592</v>
      </c>
      <c r="E3019" s="44">
        <v>35.427999999999997</v>
      </c>
      <c r="F3019" s="23" t="s">
        <v>6595</v>
      </c>
      <c r="G3019" s="24" t="s">
        <v>6593</v>
      </c>
      <c r="H3019" s="23">
        <v>1110</v>
      </c>
      <c r="I3019" s="25">
        <v>0.5</v>
      </c>
      <c r="J3019" s="46">
        <v>38540</v>
      </c>
      <c r="K3019" s="66">
        <f t="shared" si="211"/>
        <v>110110</v>
      </c>
      <c r="L3019" s="67">
        <v>65750</v>
      </c>
      <c r="M3019" s="67">
        <v>263</v>
      </c>
      <c r="N3019" s="66">
        <f t="shared" si="212"/>
        <v>263.5</v>
      </c>
      <c r="O3019" s="51" t="s">
        <v>6596</v>
      </c>
    </row>
    <row r="3020" spans="1:17" ht="26" x14ac:dyDescent="0.3">
      <c r="A3020" s="63">
        <v>1016</v>
      </c>
      <c r="C3020" s="48">
        <v>43811</v>
      </c>
      <c r="D3020" s="62" t="s">
        <v>6592</v>
      </c>
      <c r="E3020" s="63">
        <v>35.427999999999997</v>
      </c>
      <c r="F3020" s="23" t="s">
        <v>6594</v>
      </c>
      <c r="G3020" s="24" t="s">
        <v>6593</v>
      </c>
      <c r="H3020" s="23">
        <v>1110</v>
      </c>
      <c r="I3020" s="25">
        <v>0.5</v>
      </c>
      <c r="J3020" s="46">
        <v>38540</v>
      </c>
      <c r="K3020" s="66">
        <f t="shared" si="211"/>
        <v>110110</v>
      </c>
      <c r="L3020" s="67">
        <v>65750</v>
      </c>
      <c r="M3020" s="67">
        <v>263</v>
      </c>
      <c r="N3020" s="66">
        <f t="shared" si="212"/>
        <v>263.5</v>
      </c>
      <c r="O3020" s="174" t="s">
        <v>6596</v>
      </c>
    </row>
    <row r="3021" spans="1:17" x14ac:dyDescent="0.3">
      <c r="A3021" s="63">
        <v>1017</v>
      </c>
      <c r="C3021" s="48">
        <v>43811</v>
      </c>
      <c r="D3021" s="22" t="s">
        <v>504</v>
      </c>
      <c r="E3021" s="44">
        <v>59.387</v>
      </c>
      <c r="F3021" s="23" t="s">
        <v>506</v>
      </c>
      <c r="G3021" s="24" t="s">
        <v>6597</v>
      </c>
      <c r="H3021" s="23">
        <v>1160</v>
      </c>
      <c r="I3021" s="25">
        <v>0.5</v>
      </c>
      <c r="J3021" s="46">
        <v>89800</v>
      </c>
      <c r="K3021" s="66">
        <f t="shared" si="211"/>
        <v>256570</v>
      </c>
      <c r="L3021" s="67">
        <v>250000</v>
      </c>
      <c r="M3021" s="67">
        <v>1000</v>
      </c>
      <c r="N3021" s="66">
        <f t="shared" si="212"/>
        <v>1000.5</v>
      </c>
    </row>
    <row r="3022" spans="1:17" x14ac:dyDescent="0.3">
      <c r="A3022" s="63">
        <v>1018</v>
      </c>
      <c r="C3022" s="48">
        <v>43811</v>
      </c>
      <c r="D3022" s="22" t="s">
        <v>5999</v>
      </c>
      <c r="E3022" s="44">
        <v>0.59199999999999997</v>
      </c>
      <c r="F3022" s="23" t="s">
        <v>6023</v>
      </c>
      <c r="G3022" s="24" t="s">
        <v>6598</v>
      </c>
      <c r="H3022" s="23">
        <v>1070</v>
      </c>
      <c r="I3022" s="25">
        <v>1</v>
      </c>
      <c r="J3022" s="46">
        <v>45820</v>
      </c>
      <c r="K3022" s="66">
        <f t="shared" si="211"/>
        <v>130910</v>
      </c>
      <c r="L3022" s="67">
        <v>100000</v>
      </c>
      <c r="M3022" s="67">
        <v>400</v>
      </c>
      <c r="N3022" s="66">
        <f t="shared" si="212"/>
        <v>401</v>
      </c>
    </row>
    <row r="3023" spans="1:17" x14ac:dyDescent="0.3">
      <c r="D3023" s="22" t="s">
        <v>5995</v>
      </c>
      <c r="E3023" s="44">
        <v>0.43</v>
      </c>
      <c r="F3023" s="23" t="s">
        <v>77</v>
      </c>
      <c r="G3023" s="24" t="s">
        <v>77</v>
      </c>
      <c r="K3023" s="66">
        <f t="shared" si="211"/>
        <v>0</v>
      </c>
      <c r="L3023" s="67"/>
      <c r="M3023" s="67"/>
      <c r="N3023" s="66">
        <f t="shared" si="212"/>
        <v>0</v>
      </c>
    </row>
    <row r="3024" spans="1:17" x14ac:dyDescent="0.3">
      <c r="A3024" s="63">
        <v>1019</v>
      </c>
      <c r="C3024" s="48">
        <v>43811</v>
      </c>
      <c r="D3024" s="176" t="s">
        <v>6344</v>
      </c>
      <c r="E3024" s="44">
        <v>11.8</v>
      </c>
      <c r="F3024" s="23" t="s">
        <v>6599</v>
      </c>
      <c r="G3024" s="24" t="s">
        <v>6600</v>
      </c>
      <c r="H3024" s="23">
        <v>1090</v>
      </c>
      <c r="I3024" s="25">
        <v>0.5</v>
      </c>
      <c r="J3024" s="46">
        <v>33400</v>
      </c>
      <c r="K3024" s="66">
        <f t="shared" si="211"/>
        <v>95430</v>
      </c>
      <c r="L3024" s="67">
        <v>125000</v>
      </c>
      <c r="M3024" s="67">
        <v>500</v>
      </c>
      <c r="N3024" s="66">
        <f t="shared" si="212"/>
        <v>500.5</v>
      </c>
    </row>
    <row r="3025" spans="1:17" x14ac:dyDescent="0.3">
      <c r="A3025" s="63">
        <v>1021</v>
      </c>
      <c r="C3025" s="48">
        <v>43812</v>
      </c>
      <c r="D3025" s="22" t="s">
        <v>6601</v>
      </c>
      <c r="E3025" s="44">
        <v>4.2169999999999996</v>
      </c>
      <c r="F3025" s="23" t="s">
        <v>6602</v>
      </c>
      <c r="G3025" s="24" t="s">
        <v>6603</v>
      </c>
      <c r="H3025" s="23">
        <v>1050</v>
      </c>
      <c r="I3025" s="25">
        <v>0.5</v>
      </c>
      <c r="J3025" s="46">
        <v>27810</v>
      </c>
      <c r="L3025" s="47">
        <v>80000</v>
      </c>
      <c r="M3025" s="47">
        <v>320</v>
      </c>
      <c r="N3025" s="66">
        <v>320.5</v>
      </c>
    </row>
    <row r="3026" spans="1:17" s="39" customFormat="1" x14ac:dyDescent="0.3">
      <c r="A3026" s="35">
        <v>1022</v>
      </c>
      <c r="B3026" s="36"/>
      <c r="C3026" s="37">
        <v>43812</v>
      </c>
      <c r="D3026" s="38" t="s">
        <v>6604</v>
      </c>
      <c r="E3026" s="35">
        <v>18.344999999999999</v>
      </c>
      <c r="F3026" s="39" t="s">
        <v>6605</v>
      </c>
      <c r="G3026" s="40" t="s">
        <v>6606</v>
      </c>
      <c r="H3026" s="39">
        <v>1200</v>
      </c>
      <c r="I3026" s="41">
        <v>0.5</v>
      </c>
      <c r="J3026" s="41">
        <v>16870</v>
      </c>
      <c r="K3026" s="41">
        <v>48210</v>
      </c>
      <c r="L3026" s="42">
        <v>36000</v>
      </c>
      <c r="M3026" s="42">
        <v>144</v>
      </c>
      <c r="N3026" s="41">
        <v>144.5</v>
      </c>
      <c r="O3026" s="53"/>
      <c r="P3026" s="37"/>
      <c r="Q3026" s="36"/>
    </row>
    <row r="3027" spans="1:17" x14ac:dyDescent="0.3">
      <c r="N3027" s="66">
        <f>SUM(N3016:N3026)</f>
        <v>3055.5</v>
      </c>
      <c r="O3027" s="51">
        <v>74196</v>
      </c>
      <c r="P3027" s="68">
        <v>43812</v>
      </c>
      <c r="Q3027" s="21" t="s">
        <v>4419</v>
      </c>
    </row>
    <row r="3028" spans="1:17" x14ac:dyDescent="0.3">
      <c r="N3028" s="66"/>
    </row>
    <row r="3029" spans="1:17" s="64" customFormat="1" x14ac:dyDescent="0.3">
      <c r="A3029" s="63">
        <v>1020</v>
      </c>
      <c r="B3029" s="21"/>
      <c r="C3029" s="68">
        <v>43812</v>
      </c>
      <c r="D3029" s="62" t="s">
        <v>4954</v>
      </c>
      <c r="E3029" s="63">
        <v>5.01</v>
      </c>
      <c r="F3029" s="64" t="s">
        <v>6607</v>
      </c>
      <c r="G3029" s="65" t="s">
        <v>6608</v>
      </c>
      <c r="H3029" s="64">
        <v>1160</v>
      </c>
      <c r="I3029" s="66">
        <v>0.5</v>
      </c>
      <c r="J3029" s="66">
        <v>7390</v>
      </c>
      <c r="K3029" s="66">
        <f t="shared" ref="K3029:K3039" si="213">ROUND(J3029/0.35,-1)</f>
        <v>21110</v>
      </c>
      <c r="L3029" s="67">
        <v>21110</v>
      </c>
      <c r="M3029" s="67">
        <v>84.44</v>
      </c>
      <c r="N3029" s="66">
        <f t="shared" ref="N3029:N3039" si="214">I3029+M3029</f>
        <v>84.94</v>
      </c>
      <c r="O3029" s="178"/>
      <c r="P3029" s="68"/>
      <c r="Q3029" s="21"/>
    </row>
    <row r="3030" spans="1:17" x14ac:dyDescent="0.3">
      <c r="A3030" s="63">
        <v>1023</v>
      </c>
      <c r="C3030" s="48">
        <v>43812</v>
      </c>
      <c r="D3030" s="22" t="s">
        <v>6609</v>
      </c>
      <c r="E3030" s="44">
        <v>3.8065000000000002</v>
      </c>
      <c r="F3030" s="23" t="s">
        <v>6610</v>
      </c>
      <c r="G3030" s="24" t="s">
        <v>6611</v>
      </c>
      <c r="H3030" s="23">
        <v>1150</v>
      </c>
      <c r="I3030" s="25">
        <v>0.5</v>
      </c>
      <c r="J3030" s="46">
        <v>24110</v>
      </c>
      <c r="K3030" s="66">
        <f t="shared" si="213"/>
        <v>68890</v>
      </c>
      <c r="L3030" s="47">
        <v>180000</v>
      </c>
      <c r="M3030" s="47">
        <v>720</v>
      </c>
      <c r="N3030" s="66">
        <f t="shared" si="214"/>
        <v>720.5</v>
      </c>
    </row>
    <row r="3031" spans="1:17" x14ac:dyDescent="0.3">
      <c r="A3031" s="63">
        <v>1024</v>
      </c>
      <c r="C3031" s="48">
        <v>43812</v>
      </c>
      <c r="D3031" s="22" t="s">
        <v>6612</v>
      </c>
      <c r="E3031" s="44">
        <v>23.728000000000002</v>
      </c>
      <c r="F3031" s="23" t="s">
        <v>6613</v>
      </c>
      <c r="G3031" s="24" t="s">
        <v>6614</v>
      </c>
      <c r="H3031" s="23">
        <v>1180</v>
      </c>
      <c r="I3031" s="25">
        <v>0.5</v>
      </c>
      <c r="J3031" s="46">
        <v>36210</v>
      </c>
      <c r="K3031" s="66">
        <f t="shared" si="213"/>
        <v>103460</v>
      </c>
      <c r="L3031" s="47">
        <v>230000</v>
      </c>
      <c r="M3031" s="47">
        <v>920</v>
      </c>
      <c r="N3031" s="66">
        <f t="shared" si="214"/>
        <v>920.5</v>
      </c>
    </row>
    <row r="3032" spans="1:17" x14ac:dyDescent="0.3">
      <c r="A3032" s="63">
        <v>1026</v>
      </c>
      <c r="C3032" s="48">
        <v>42717</v>
      </c>
      <c r="D3032" s="22" t="s">
        <v>6615</v>
      </c>
      <c r="E3032" s="44">
        <v>41.68</v>
      </c>
      <c r="F3032" s="23" t="s">
        <v>6617</v>
      </c>
      <c r="G3032" s="24" t="s">
        <v>6618</v>
      </c>
      <c r="H3032" s="23">
        <v>1070</v>
      </c>
      <c r="I3032" s="25">
        <v>1</v>
      </c>
      <c r="J3032" s="46">
        <v>58030</v>
      </c>
      <c r="K3032" s="66">
        <f t="shared" si="213"/>
        <v>165800</v>
      </c>
      <c r="L3032" s="47">
        <v>65000</v>
      </c>
      <c r="M3032" s="47">
        <v>260</v>
      </c>
      <c r="N3032" s="66">
        <f t="shared" si="214"/>
        <v>261</v>
      </c>
    </row>
    <row r="3033" spans="1:17" x14ac:dyDescent="0.3">
      <c r="D3033" s="22" t="s">
        <v>6616</v>
      </c>
      <c r="E3033" s="44">
        <v>0.77800000000000002</v>
      </c>
      <c r="F3033" s="23" t="s">
        <v>77</v>
      </c>
      <c r="G3033" s="24" t="s">
        <v>77</v>
      </c>
      <c r="K3033" s="66">
        <f t="shared" si="213"/>
        <v>0</v>
      </c>
      <c r="N3033" s="66">
        <f t="shared" si="214"/>
        <v>0</v>
      </c>
    </row>
    <row r="3034" spans="1:17" x14ac:dyDescent="0.3">
      <c r="A3034" s="63" t="s">
        <v>6619</v>
      </c>
      <c r="C3034" s="48">
        <v>43815</v>
      </c>
      <c r="D3034" s="22" t="s">
        <v>1244</v>
      </c>
      <c r="E3034" s="44">
        <v>1.075</v>
      </c>
      <c r="F3034" s="23" t="s">
        <v>6620</v>
      </c>
      <c r="G3034" s="24" t="s">
        <v>6621</v>
      </c>
      <c r="H3034" s="23">
        <v>1070</v>
      </c>
      <c r="I3034" s="25">
        <v>0.5</v>
      </c>
      <c r="J3034" s="46">
        <v>46040</v>
      </c>
      <c r="K3034" s="66">
        <f t="shared" si="213"/>
        <v>131540</v>
      </c>
      <c r="N3034" s="66">
        <f t="shared" si="214"/>
        <v>0.5</v>
      </c>
    </row>
    <row r="3035" spans="1:17" x14ac:dyDescent="0.3">
      <c r="A3035" s="63">
        <v>1027</v>
      </c>
      <c r="C3035" s="48">
        <v>43815</v>
      </c>
      <c r="D3035" s="22" t="s">
        <v>6622</v>
      </c>
      <c r="E3035" s="44" t="s">
        <v>6623</v>
      </c>
      <c r="F3035" s="23" t="s">
        <v>6624</v>
      </c>
      <c r="G3035" s="24" t="s">
        <v>6625</v>
      </c>
      <c r="H3035" s="23">
        <v>3010</v>
      </c>
      <c r="I3035" s="25">
        <v>0.5</v>
      </c>
      <c r="J3035" s="46">
        <v>17140</v>
      </c>
      <c r="K3035" s="66">
        <f t="shared" si="213"/>
        <v>48970</v>
      </c>
      <c r="L3035" s="47">
        <v>65000</v>
      </c>
      <c r="M3035" s="47">
        <v>260</v>
      </c>
      <c r="N3035" s="66">
        <f t="shared" si="214"/>
        <v>260.5</v>
      </c>
    </row>
    <row r="3036" spans="1:17" x14ac:dyDescent="0.3">
      <c r="A3036" s="63" t="s">
        <v>6626</v>
      </c>
      <c r="C3036" s="48">
        <v>43815</v>
      </c>
      <c r="D3036" s="22" t="s">
        <v>6627</v>
      </c>
      <c r="E3036" s="44">
        <v>0.42899999999999999</v>
      </c>
      <c r="F3036" s="23" t="s">
        <v>6628</v>
      </c>
      <c r="G3036" s="24" t="s">
        <v>6629</v>
      </c>
      <c r="H3036" s="23">
        <v>1220</v>
      </c>
      <c r="I3036" s="25">
        <v>0.5</v>
      </c>
      <c r="J3036" s="46">
        <v>27030</v>
      </c>
      <c r="K3036" s="66">
        <f t="shared" si="213"/>
        <v>77230</v>
      </c>
      <c r="N3036" s="66">
        <f t="shared" si="214"/>
        <v>0.5</v>
      </c>
    </row>
    <row r="3037" spans="1:17" x14ac:dyDescent="0.3">
      <c r="A3037" s="63" t="s">
        <v>6630</v>
      </c>
      <c r="C3037" s="48">
        <v>43815</v>
      </c>
      <c r="D3037" s="22" t="s">
        <v>1379</v>
      </c>
      <c r="E3037" s="44">
        <v>36.776000000000003</v>
      </c>
      <c r="F3037" s="23" t="s">
        <v>6631</v>
      </c>
      <c r="G3037" s="24" t="s">
        <v>6632</v>
      </c>
      <c r="H3037" s="23">
        <v>1050</v>
      </c>
      <c r="I3037" s="25">
        <v>0.5</v>
      </c>
      <c r="J3037" s="46">
        <v>86320</v>
      </c>
      <c r="K3037" s="25">
        <f t="shared" si="213"/>
        <v>246630</v>
      </c>
      <c r="N3037" s="66">
        <f t="shared" si="214"/>
        <v>0.5</v>
      </c>
    </row>
    <row r="3038" spans="1:17" x14ac:dyDescent="0.3">
      <c r="A3038" s="63">
        <v>1028</v>
      </c>
      <c r="C3038" s="48">
        <v>43815</v>
      </c>
      <c r="D3038" s="22" t="s">
        <v>6633</v>
      </c>
      <c r="E3038" s="44">
        <v>12.5</v>
      </c>
      <c r="F3038" s="23" t="s">
        <v>6361</v>
      </c>
      <c r="G3038" s="24" t="s">
        <v>6634</v>
      </c>
      <c r="H3038" s="23">
        <v>1150</v>
      </c>
      <c r="I3038" s="25">
        <v>0.5</v>
      </c>
      <c r="J3038" s="46">
        <v>13170</v>
      </c>
      <c r="K3038" s="25">
        <f t="shared" si="213"/>
        <v>37630</v>
      </c>
      <c r="L3038" s="47">
        <v>68750</v>
      </c>
      <c r="M3038" s="47">
        <v>275</v>
      </c>
      <c r="N3038" s="66">
        <f t="shared" si="214"/>
        <v>275.5</v>
      </c>
    </row>
    <row r="3039" spans="1:17" x14ac:dyDescent="0.3">
      <c r="A3039" s="63">
        <v>1029</v>
      </c>
      <c r="C3039" s="48">
        <v>43815</v>
      </c>
      <c r="D3039" s="22" t="s">
        <v>6635</v>
      </c>
      <c r="E3039" s="44">
        <v>25.312999999999999</v>
      </c>
      <c r="F3039" s="23" t="s">
        <v>5622</v>
      </c>
      <c r="G3039" s="24" t="s">
        <v>6637</v>
      </c>
      <c r="H3039" s="23">
        <v>1170</v>
      </c>
      <c r="I3039" s="25">
        <v>1</v>
      </c>
      <c r="J3039" s="46">
        <v>48650</v>
      </c>
      <c r="K3039" s="66">
        <f t="shared" si="213"/>
        <v>139000</v>
      </c>
      <c r="L3039" s="47">
        <v>69500</v>
      </c>
      <c r="M3039" s="47">
        <v>278</v>
      </c>
      <c r="N3039" s="66">
        <f t="shared" si="214"/>
        <v>279</v>
      </c>
    </row>
    <row r="3040" spans="1:17" s="39" customFormat="1" x14ac:dyDescent="0.3">
      <c r="A3040" s="35"/>
      <c r="B3040" s="36"/>
      <c r="C3040" s="37"/>
      <c r="D3040" s="38" t="s">
        <v>6636</v>
      </c>
      <c r="E3040" s="35">
        <v>16</v>
      </c>
      <c r="F3040" s="39" t="s">
        <v>77</v>
      </c>
      <c r="G3040" s="40" t="s">
        <v>1195</v>
      </c>
      <c r="I3040" s="41"/>
      <c r="J3040" s="41"/>
      <c r="K3040" s="41"/>
      <c r="L3040" s="42"/>
      <c r="M3040" s="42"/>
      <c r="N3040" s="41"/>
      <c r="O3040" s="53"/>
      <c r="P3040" s="37"/>
      <c r="Q3040" s="36"/>
    </row>
    <row r="3041" spans="1:17" x14ac:dyDescent="0.3">
      <c r="N3041" s="25">
        <f>SUM(N3029:N3040)</f>
        <v>2803.44</v>
      </c>
      <c r="O3041" s="51">
        <v>74214</v>
      </c>
      <c r="P3041" s="68">
        <v>43815</v>
      </c>
      <c r="Q3041" s="21" t="s">
        <v>4419</v>
      </c>
    </row>
    <row r="3043" spans="1:17" x14ac:dyDescent="0.3">
      <c r="A3043" s="63" t="s">
        <v>6641</v>
      </c>
      <c r="C3043" s="48">
        <v>43815</v>
      </c>
      <c r="D3043" s="22" t="s">
        <v>6642</v>
      </c>
      <c r="E3043" s="44">
        <v>0.57299999999999995</v>
      </c>
      <c r="F3043" s="23" t="s">
        <v>6643</v>
      </c>
      <c r="G3043" s="64" t="s">
        <v>6644</v>
      </c>
      <c r="H3043" s="23">
        <v>1090</v>
      </c>
      <c r="I3043" s="25">
        <v>0.5</v>
      </c>
      <c r="J3043" s="46">
        <v>62580</v>
      </c>
      <c r="K3043" s="66">
        <f t="shared" ref="K3043:K3046" si="215">ROUND(J3043/0.35,-1)</f>
        <v>178800</v>
      </c>
      <c r="L3043" s="67"/>
      <c r="M3043" s="67"/>
      <c r="N3043" s="66">
        <f t="shared" ref="N3043:N3046" si="216">I3043+M3043</f>
        <v>0.5</v>
      </c>
    </row>
    <row r="3044" spans="1:17" x14ac:dyDescent="0.3">
      <c r="A3044" s="63">
        <v>1030</v>
      </c>
      <c r="C3044" s="48">
        <v>43815</v>
      </c>
      <c r="D3044" s="22" t="s">
        <v>965</v>
      </c>
      <c r="E3044" s="44">
        <v>2.4180000000000001</v>
      </c>
      <c r="F3044" s="23" t="s">
        <v>6645</v>
      </c>
      <c r="G3044" s="24" t="s">
        <v>6646</v>
      </c>
      <c r="H3044" s="23">
        <v>1080</v>
      </c>
      <c r="I3044" s="25">
        <v>1</v>
      </c>
      <c r="J3044" s="46">
        <v>59550</v>
      </c>
      <c r="K3044" s="66">
        <f t="shared" si="215"/>
        <v>170140</v>
      </c>
      <c r="L3044" s="47">
        <v>250000</v>
      </c>
      <c r="M3044" s="47">
        <v>1000</v>
      </c>
      <c r="N3044" s="66">
        <f t="shared" si="216"/>
        <v>1001</v>
      </c>
    </row>
    <row r="3045" spans="1:17" x14ac:dyDescent="0.3">
      <c r="D3045" s="22" t="s">
        <v>964</v>
      </c>
      <c r="E3045" s="44">
        <v>2.46</v>
      </c>
      <c r="F3045" s="23" t="s">
        <v>77</v>
      </c>
      <c r="G3045" s="24" t="s">
        <v>77</v>
      </c>
      <c r="N3045" s="66"/>
    </row>
    <row r="3046" spans="1:17" x14ac:dyDescent="0.3">
      <c r="A3046" s="63" t="s">
        <v>6647</v>
      </c>
      <c r="C3046" s="48">
        <v>43816</v>
      </c>
      <c r="D3046" s="22" t="s">
        <v>6648</v>
      </c>
      <c r="E3046" s="44">
        <v>29</v>
      </c>
      <c r="F3046" s="23" t="s">
        <v>6651</v>
      </c>
      <c r="G3046" s="64" t="s">
        <v>6651</v>
      </c>
      <c r="H3046" s="23">
        <v>1130</v>
      </c>
      <c r="I3046" s="25">
        <v>1.5</v>
      </c>
      <c r="J3046" s="46">
        <v>56130</v>
      </c>
      <c r="K3046" s="66">
        <f t="shared" si="215"/>
        <v>160370</v>
      </c>
      <c r="N3046" s="66">
        <f t="shared" si="216"/>
        <v>1.5</v>
      </c>
    </row>
    <row r="3047" spans="1:17" x14ac:dyDescent="0.3">
      <c r="D3047" s="22" t="s">
        <v>6649</v>
      </c>
      <c r="E3047" s="44">
        <v>1</v>
      </c>
      <c r="F3047" s="23" t="s">
        <v>77</v>
      </c>
      <c r="G3047" s="24" t="s">
        <v>77</v>
      </c>
      <c r="N3047" s="66"/>
    </row>
    <row r="3048" spans="1:17" x14ac:dyDescent="0.3">
      <c r="D3048" s="22" t="s">
        <v>6650</v>
      </c>
      <c r="E3048" s="44">
        <v>8</v>
      </c>
      <c r="F3048" s="23" t="s">
        <v>77</v>
      </c>
      <c r="G3048" s="24" t="s">
        <v>77</v>
      </c>
      <c r="N3048" s="66"/>
    </row>
    <row r="3049" spans="1:17" x14ac:dyDescent="0.3">
      <c r="A3049" s="63">
        <v>1031</v>
      </c>
      <c r="C3049" s="48">
        <v>43816</v>
      </c>
      <c r="D3049" s="22" t="s">
        <v>1941</v>
      </c>
      <c r="E3049" s="44">
        <v>50</v>
      </c>
      <c r="F3049" s="23" t="s">
        <v>6652</v>
      </c>
      <c r="G3049" s="24" t="s">
        <v>6653</v>
      </c>
      <c r="H3049" s="23">
        <v>1060</v>
      </c>
      <c r="I3049" s="25">
        <v>1</v>
      </c>
      <c r="J3049" s="46">
        <v>95630</v>
      </c>
      <c r="K3049" s="66">
        <f t="shared" ref="K3049:K3053" si="217">ROUND(J3049/0.35,-1)</f>
        <v>273230</v>
      </c>
      <c r="L3049" s="67">
        <v>259800</v>
      </c>
      <c r="M3049" s="67">
        <v>1039.2</v>
      </c>
      <c r="N3049" s="66">
        <f t="shared" ref="N3049:N3053" si="218">I3049+M3049</f>
        <v>1040.2</v>
      </c>
    </row>
    <row r="3050" spans="1:17" x14ac:dyDescent="0.3">
      <c r="D3050" s="22" t="s">
        <v>1940</v>
      </c>
      <c r="E3050" s="44">
        <v>16.059999999999999</v>
      </c>
      <c r="F3050" s="23" t="s">
        <v>77</v>
      </c>
      <c r="G3050" s="24" t="s">
        <v>77</v>
      </c>
      <c r="K3050" s="66">
        <f t="shared" si="217"/>
        <v>0</v>
      </c>
      <c r="L3050" s="67"/>
      <c r="M3050" s="67"/>
      <c r="N3050" s="66">
        <f t="shared" si="218"/>
        <v>0</v>
      </c>
    </row>
    <row r="3051" spans="1:17" x14ac:dyDescent="0.3">
      <c r="A3051" s="63">
        <v>1032</v>
      </c>
      <c r="C3051" s="48">
        <v>43816</v>
      </c>
      <c r="D3051" s="22" t="s">
        <v>6654</v>
      </c>
      <c r="E3051" s="44">
        <v>1</v>
      </c>
      <c r="F3051" s="23" t="s">
        <v>6656</v>
      </c>
      <c r="G3051" s="24" t="s">
        <v>6657</v>
      </c>
      <c r="H3051" s="23">
        <v>1190</v>
      </c>
      <c r="I3051" s="25">
        <v>1</v>
      </c>
      <c r="J3051" s="46">
        <v>27650</v>
      </c>
      <c r="K3051" s="66">
        <f t="shared" si="217"/>
        <v>79000</v>
      </c>
      <c r="L3051" s="67">
        <v>85000</v>
      </c>
      <c r="M3051" s="67">
        <v>340</v>
      </c>
      <c r="N3051" s="66">
        <f t="shared" si="218"/>
        <v>341</v>
      </c>
    </row>
    <row r="3052" spans="1:17" x14ac:dyDescent="0.3">
      <c r="D3052" s="22" t="s">
        <v>6655</v>
      </c>
      <c r="E3052" s="44">
        <v>1.6</v>
      </c>
      <c r="F3052" s="23" t="s">
        <v>77</v>
      </c>
      <c r="G3052" s="24" t="s">
        <v>77</v>
      </c>
      <c r="K3052" s="66">
        <f t="shared" si="217"/>
        <v>0</v>
      </c>
      <c r="L3052" s="67"/>
      <c r="M3052" s="67"/>
      <c r="N3052" s="66">
        <f t="shared" si="218"/>
        <v>0</v>
      </c>
    </row>
    <row r="3053" spans="1:17" s="39" customFormat="1" x14ac:dyDescent="0.3">
      <c r="A3053" s="35" t="s">
        <v>6658</v>
      </c>
      <c r="B3053" s="36"/>
      <c r="C3053" s="37">
        <v>43816</v>
      </c>
      <c r="D3053" s="38" t="s">
        <v>6659</v>
      </c>
      <c r="E3053" s="35">
        <v>6.8460000000000001</v>
      </c>
      <c r="F3053" s="39" t="s">
        <v>6660</v>
      </c>
      <c r="G3053" s="40" t="s">
        <v>6661</v>
      </c>
      <c r="H3053" s="39">
        <v>1020</v>
      </c>
      <c r="I3053" s="41">
        <v>0.5</v>
      </c>
      <c r="J3053" s="41">
        <v>8250</v>
      </c>
      <c r="K3053" s="41">
        <f t="shared" si="217"/>
        <v>23570</v>
      </c>
      <c r="L3053" s="42"/>
      <c r="M3053" s="42"/>
      <c r="N3053" s="41">
        <f t="shared" si="218"/>
        <v>0.5</v>
      </c>
      <c r="O3053" s="53"/>
      <c r="P3053" s="37"/>
      <c r="Q3053" s="36"/>
    </row>
    <row r="3054" spans="1:17" x14ac:dyDescent="0.3">
      <c r="K3054" s="66"/>
      <c r="L3054" s="67"/>
      <c r="M3054" s="67"/>
      <c r="N3054" s="66">
        <f>SUM(N3043:N3053)</f>
        <v>2384.6999999999998</v>
      </c>
      <c r="O3054" s="51">
        <v>74245</v>
      </c>
      <c r="P3054" s="68">
        <v>43816</v>
      </c>
      <c r="Q3054" s="21" t="s">
        <v>4419</v>
      </c>
    </row>
    <row r="3055" spans="1:17" x14ac:dyDescent="0.3">
      <c r="K3055" s="66"/>
      <c r="L3055" s="67"/>
      <c r="M3055" s="67"/>
      <c r="N3055" s="66"/>
    </row>
    <row r="3056" spans="1:17" s="64" customFormat="1" x14ac:dyDescent="0.3">
      <c r="A3056" s="63" t="s">
        <v>6639</v>
      </c>
      <c r="B3056" s="21"/>
      <c r="C3056" s="68">
        <v>43815</v>
      </c>
      <c r="D3056" s="62" t="s">
        <v>6671</v>
      </c>
      <c r="E3056" s="63">
        <v>0.26200000000000001</v>
      </c>
      <c r="F3056" s="64" t="s">
        <v>6672</v>
      </c>
      <c r="G3056" s="65" t="s">
        <v>5924</v>
      </c>
      <c r="H3056" s="64">
        <v>1120</v>
      </c>
      <c r="I3056" s="66">
        <v>0.5</v>
      </c>
      <c r="J3056" s="66">
        <v>480</v>
      </c>
      <c r="K3056" s="66">
        <f t="shared" ref="K3056:K3099" si="219">ROUND(J3056/0.35,-1)</f>
        <v>1370</v>
      </c>
      <c r="L3056" s="67"/>
      <c r="M3056" s="67"/>
      <c r="N3056" s="66">
        <f t="shared" ref="N3056:N3099" si="220">I3056+M3056</f>
        <v>0.5</v>
      </c>
      <c r="O3056" s="179"/>
      <c r="P3056" s="68"/>
      <c r="Q3056" s="21"/>
    </row>
    <row r="3057" spans="1:17" s="64" customFormat="1" x14ac:dyDescent="0.3">
      <c r="A3057" s="63" t="s">
        <v>6640</v>
      </c>
      <c r="B3057" s="21"/>
      <c r="C3057" s="68">
        <v>43815</v>
      </c>
      <c r="D3057" s="62" t="s">
        <v>5922</v>
      </c>
      <c r="E3057" s="63">
        <v>0.26200000000000001</v>
      </c>
      <c r="F3057" s="64" t="s">
        <v>5924</v>
      </c>
      <c r="G3057" s="65" t="s">
        <v>6673</v>
      </c>
      <c r="H3057" s="64">
        <v>1120</v>
      </c>
      <c r="I3057" s="66">
        <v>0.5</v>
      </c>
      <c r="J3057" s="66">
        <v>480</v>
      </c>
      <c r="K3057" s="66">
        <f t="shared" si="219"/>
        <v>1370</v>
      </c>
      <c r="L3057" s="67"/>
      <c r="M3057" s="67"/>
      <c r="N3057" s="66">
        <f t="shared" si="220"/>
        <v>0.5</v>
      </c>
      <c r="O3057" s="179"/>
      <c r="P3057" s="68"/>
      <c r="Q3057" s="21"/>
    </row>
    <row r="3058" spans="1:17" x14ac:dyDescent="0.3">
      <c r="A3058" s="63" t="s">
        <v>6667</v>
      </c>
      <c r="C3058" s="48">
        <v>43816</v>
      </c>
      <c r="D3058" s="22" t="s">
        <v>6668</v>
      </c>
      <c r="E3058" s="44">
        <v>2.5076000000000001</v>
      </c>
      <c r="F3058" s="23" t="s">
        <v>6669</v>
      </c>
      <c r="G3058" s="24" t="s">
        <v>6670</v>
      </c>
      <c r="H3058" s="23">
        <v>1160</v>
      </c>
      <c r="I3058" s="25">
        <v>0.5</v>
      </c>
      <c r="J3058" s="46">
        <v>55860</v>
      </c>
      <c r="K3058" s="66">
        <f t="shared" si="219"/>
        <v>159600</v>
      </c>
      <c r="L3058" s="67"/>
      <c r="M3058" s="67"/>
      <c r="N3058" s="66">
        <f t="shared" si="220"/>
        <v>0.5</v>
      </c>
    </row>
    <row r="3059" spans="1:17" x14ac:dyDescent="0.3">
      <c r="A3059" s="63">
        <v>1034</v>
      </c>
      <c r="C3059" s="48">
        <v>43816</v>
      </c>
      <c r="D3059" s="22" t="s">
        <v>6674</v>
      </c>
      <c r="E3059" s="44">
        <v>35.725999999999999</v>
      </c>
      <c r="F3059" s="23" t="s">
        <v>6675</v>
      </c>
      <c r="G3059" s="24" t="s">
        <v>6676</v>
      </c>
      <c r="H3059" s="23">
        <v>1050</v>
      </c>
      <c r="I3059" s="25">
        <v>0.5</v>
      </c>
      <c r="J3059" s="46">
        <v>84520</v>
      </c>
      <c r="K3059" s="66">
        <f t="shared" si="219"/>
        <v>241490</v>
      </c>
      <c r="L3059" s="67">
        <v>60511.69</v>
      </c>
      <c r="M3059" s="67">
        <v>242.05</v>
      </c>
      <c r="N3059" s="66">
        <f t="shared" si="220"/>
        <v>242.55</v>
      </c>
    </row>
    <row r="3060" spans="1:17" s="39" customFormat="1" x14ac:dyDescent="0.3">
      <c r="A3060" s="35">
        <v>1035</v>
      </c>
      <c r="B3060" s="36"/>
      <c r="C3060" s="37">
        <v>43816</v>
      </c>
      <c r="D3060" s="38" t="s">
        <v>6677</v>
      </c>
      <c r="E3060" s="35">
        <v>1.23E-2</v>
      </c>
      <c r="F3060" s="39" t="s">
        <v>6678</v>
      </c>
      <c r="G3060" s="40" t="s">
        <v>6679</v>
      </c>
      <c r="H3060" s="39">
        <v>3010</v>
      </c>
      <c r="I3060" s="41">
        <v>0.5</v>
      </c>
      <c r="J3060" s="41">
        <v>400</v>
      </c>
      <c r="K3060" s="41">
        <f t="shared" si="219"/>
        <v>1140</v>
      </c>
      <c r="L3060" s="42">
        <v>1500</v>
      </c>
      <c r="M3060" s="42">
        <v>6</v>
      </c>
      <c r="N3060" s="41">
        <f t="shared" si="220"/>
        <v>6.5</v>
      </c>
      <c r="O3060" s="53"/>
      <c r="P3060" s="37"/>
      <c r="Q3060" s="36"/>
    </row>
    <row r="3061" spans="1:17" x14ac:dyDescent="0.3">
      <c r="K3061" s="66"/>
      <c r="L3061" s="67"/>
      <c r="M3061" s="67"/>
      <c r="N3061" s="66">
        <f>SUM(N3056:N3060)</f>
        <v>250.55</v>
      </c>
      <c r="O3061" s="51">
        <v>74265</v>
      </c>
      <c r="P3061" s="68">
        <v>43817</v>
      </c>
      <c r="Q3061" s="21" t="s">
        <v>4419</v>
      </c>
    </row>
    <row r="3062" spans="1:17" s="64" customFormat="1" x14ac:dyDescent="0.3">
      <c r="A3062" s="63"/>
      <c r="B3062" s="21"/>
      <c r="C3062" s="68"/>
      <c r="D3062" s="62"/>
      <c r="E3062" s="63"/>
      <c r="G3062" s="65"/>
      <c r="I3062" s="66"/>
      <c r="J3062" s="66"/>
      <c r="K3062" s="66"/>
      <c r="L3062" s="67"/>
      <c r="M3062" s="67"/>
      <c r="N3062" s="66"/>
      <c r="O3062" s="180"/>
      <c r="P3062" s="68"/>
      <c r="Q3062" s="21"/>
    </row>
    <row r="3063" spans="1:17" s="64" customFormat="1" x14ac:dyDescent="0.3">
      <c r="A3063" s="63">
        <v>1033</v>
      </c>
      <c r="B3063" s="21"/>
      <c r="C3063" s="68">
        <v>43816</v>
      </c>
      <c r="D3063" s="62" t="s">
        <v>6662</v>
      </c>
      <c r="E3063" s="63" t="s">
        <v>6664</v>
      </c>
      <c r="F3063" s="64" t="s">
        <v>5707</v>
      </c>
      <c r="G3063" s="65" t="s">
        <v>6666</v>
      </c>
      <c r="H3063" s="64">
        <v>3010</v>
      </c>
      <c r="I3063" s="66">
        <v>1</v>
      </c>
      <c r="J3063" s="66">
        <v>14570</v>
      </c>
      <c r="K3063" s="66">
        <f>ROUND(J3063/0.35,-1)</f>
        <v>41630</v>
      </c>
      <c r="L3063" s="67">
        <v>79900</v>
      </c>
      <c r="M3063" s="67">
        <v>319.60000000000002</v>
      </c>
      <c r="N3063" s="66">
        <f>I3063+M3063</f>
        <v>320.60000000000002</v>
      </c>
      <c r="O3063" s="181"/>
      <c r="P3063" s="68"/>
      <c r="Q3063" s="21"/>
    </row>
    <row r="3064" spans="1:17" s="64" customFormat="1" x14ac:dyDescent="0.3">
      <c r="A3064" s="63"/>
      <c r="B3064" s="21"/>
      <c r="C3064" s="68"/>
      <c r="D3064" s="62" t="s">
        <v>6663</v>
      </c>
      <c r="E3064" s="63" t="s">
        <v>6665</v>
      </c>
      <c r="F3064" s="64" t="s">
        <v>77</v>
      </c>
      <c r="G3064" s="65" t="s">
        <v>77</v>
      </c>
      <c r="I3064" s="66"/>
      <c r="J3064" s="66"/>
      <c r="K3064" s="66">
        <f>ROUND(J3064/0.35,-1)</f>
        <v>0</v>
      </c>
      <c r="L3064" s="67"/>
      <c r="M3064" s="67"/>
      <c r="N3064" s="66">
        <f>I3064+M3064</f>
        <v>0</v>
      </c>
      <c r="O3064" s="181"/>
      <c r="P3064" s="68"/>
      <c r="Q3064" s="21"/>
    </row>
    <row r="3065" spans="1:17" x14ac:dyDescent="0.3">
      <c r="A3065" s="63">
        <v>1037</v>
      </c>
      <c r="C3065" s="48">
        <v>43817</v>
      </c>
      <c r="D3065" s="22" t="s">
        <v>6680</v>
      </c>
      <c r="E3065" s="44">
        <v>1.8640000000000001</v>
      </c>
      <c r="F3065" s="23" t="s">
        <v>6682</v>
      </c>
      <c r="G3065" s="24" t="s">
        <v>6683</v>
      </c>
      <c r="H3065" s="23">
        <v>1090</v>
      </c>
      <c r="I3065" s="25">
        <v>1</v>
      </c>
      <c r="J3065" s="46">
        <v>42750</v>
      </c>
      <c r="K3065" s="66">
        <f t="shared" si="219"/>
        <v>122140</v>
      </c>
      <c r="L3065" s="67">
        <v>142500</v>
      </c>
      <c r="M3065" s="67">
        <v>570</v>
      </c>
      <c r="N3065" s="66">
        <f t="shared" si="220"/>
        <v>571</v>
      </c>
    </row>
    <row r="3066" spans="1:17" x14ac:dyDescent="0.3">
      <c r="D3066" s="22" t="s">
        <v>6681</v>
      </c>
      <c r="E3066" s="44">
        <v>1.92</v>
      </c>
      <c r="F3066" s="23" t="s">
        <v>77</v>
      </c>
      <c r="G3066" s="24" t="s">
        <v>77</v>
      </c>
      <c r="K3066" s="66">
        <f t="shared" si="219"/>
        <v>0</v>
      </c>
      <c r="L3066" s="67"/>
      <c r="M3066" s="67"/>
      <c r="N3066" s="66">
        <f t="shared" si="220"/>
        <v>0</v>
      </c>
    </row>
    <row r="3067" spans="1:17" x14ac:dyDescent="0.3">
      <c r="A3067" s="63" t="s">
        <v>6684</v>
      </c>
      <c r="C3067" s="48">
        <v>43817</v>
      </c>
      <c r="D3067" s="22" t="s">
        <v>6685</v>
      </c>
      <c r="E3067" s="44" t="s">
        <v>2568</v>
      </c>
      <c r="F3067" s="23" t="s">
        <v>6686</v>
      </c>
      <c r="G3067" s="24" t="s">
        <v>6687</v>
      </c>
      <c r="H3067" s="23">
        <v>3010</v>
      </c>
      <c r="I3067" s="25">
        <v>0.5</v>
      </c>
      <c r="J3067" s="46">
        <v>51150</v>
      </c>
      <c r="K3067" s="66">
        <f t="shared" si="219"/>
        <v>146140</v>
      </c>
      <c r="L3067" s="67"/>
      <c r="M3067" s="67"/>
      <c r="N3067" s="66">
        <f t="shared" si="220"/>
        <v>0.5</v>
      </c>
    </row>
    <row r="3068" spans="1:17" x14ac:dyDescent="0.3">
      <c r="A3068" s="63">
        <v>1039</v>
      </c>
      <c r="C3068" s="48">
        <v>43817</v>
      </c>
      <c r="D3068" s="22" t="s">
        <v>6688</v>
      </c>
      <c r="E3068" s="44" t="s">
        <v>1346</v>
      </c>
      <c r="F3068" s="23" t="s">
        <v>6689</v>
      </c>
      <c r="G3068" s="24" t="s">
        <v>6690</v>
      </c>
      <c r="H3068" s="23">
        <v>3010</v>
      </c>
      <c r="I3068" s="25">
        <v>0.5</v>
      </c>
      <c r="J3068" s="46">
        <v>16570</v>
      </c>
      <c r="K3068" s="66">
        <f t="shared" si="219"/>
        <v>47340</v>
      </c>
      <c r="L3068" s="67">
        <v>78000</v>
      </c>
      <c r="M3068" s="67">
        <v>312</v>
      </c>
      <c r="N3068" s="66">
        <f t="shared" si="220"/>
        <v>312.5</v>
      </c>
    </row>
    <row r="3069" spans="1:17" x14ac:dyDescent="0.3">
      <c r="A3069" s="63" t="s">
        <v>6691</v>
      </c>
      <c r="C3069" s="48">
        <v>43818</v>
      </c>
      <c r="D3069" s="22" t="s">
        <v>5700</v>
      </c>
      <c r="E3069" s="44">
        <v>0.746</v>
      </c>
      <c r="F3069" s="23" t="s">
        <v>5704</v>
      </c>
      <c r="G3069" s="24" t="s">
        <v>6692</v>
      </c>
      <c r="H3069" s="23">
        <v>1190</v>
      </c>
      <c r="I3069" s="25">
        <v>1</v>
      </c>
      <c r="J3069" s="46">
        <v>30830</v>
      </c>
      <c r="K3069" s="66">
        <f t="shared" si="219"/>
        <v>88090</v>
      </c>
      <c r="L3069" s="67"/>
      <c r="M3069" s="67"/>
      <c r="N3069" s="66">
        <f t="shared" si="220"/>
        <v>1</v>
      </c>
    </row>
    <row r="3070" spans="1:17" x14ac:dyDescent="0.3">
      <c r="A3070" s="63">
        <v>1040</v>
      </c>
      <c r="C3070" s="48">
        <v>43818</v>
      </c>
      <c r="D3070" s="22" t="s">
        <v>6693</v>
      </c>
      <c r="E3070" s="44">
        <v>0.28100000000000003</v>
      </c>
      <c r="F3070" s="23" t="s">
        <v>6695</v>
      </c>
      <c r="G3070" s="24" t="s">
        <v>6696</v>
      </c>
      <c r="H3070" s="23">
        <v>3010</v>
      </c>
      <c r="I3070" s="25">
        <v>1</v>
      </c>
      <c r="J3070" s="46">
        <v>50860</v>
      </c>
      <c r="K3070" s="66">
        <f t="shared" si="219"/>
        <v>145310</v>
      </c>
      <c r="L3070" s="67">
        <v>184000</v>
      </c>
      <c r="M3070" s="67">
        <v>736</v>
      </c>
      <c r="N3070" s="66">
        <f t="shared" si="220"/>
        <v>737</v>
      </c>
    </row>
    <row r="3071" spans="1:17" x14ac:dyDescent="0.3">
      <c r="D3071" s="22" t="s">
        <v>6694</v>
      </c>
      <c r="E3071" s="44">
        <v>2.7000000000000001E-3</v>
      </c>
      <c r="F3071" s="23" t="s">
        <v>77</v>
      </c>
      <c r="G3071" s="24" t="s">
        <v>77</v>
      </c>
      <c r="K3071" s="66">
        <f t="shared" si="219"/>
        <v>0</v>
      </c>
      <c r="L3071" s="67"/>
      <c r="M3071" s="67"/>
      <c r="N3071" s="66">
        <f t="shared" si="220"/>
        <v>0</v>
      </c>
    </row>
    <row r="3072" spans="1:17" s="39" customFormat="1" x14ac:dyDescent="0.3">
      <c r="A3072" s="35" t="s">
        <v>6697</v>
      </c>
      <c r="B3072" s="36"/>
      <c r="C3072" s="37">
        <v>43818</v>
      </c>
      <c r="D3072" s="38" t="s">
        <v>6701</v>
      </c>
      <c r="E3072" s="35" t="s">
        <v>6698</v>
      </c>
      <c r="F3072" s="39" t="s">
        <v>6699</v>
      </c>
      <c r="G3072" s="40" t="s">
        <v>6700</v>
      </c>
      <c r="H3072" s="39">
        <v>3010</v>
      </c>
      <c r="I3072" s="41">
        <v>0.5</v>
      </c>
      <c r="J3072" s="41">
        <v>50290</v>
      </c>
      <c r="K3072" s="41">
        <f t="shared" si="219"/>
        <v>143690</v>
      </c>
      <c r="L3072" s="42"/>
      <c r="M3072" s="42"/>
      <c r="N3072" s="41">
        <f t="shared" si="220"/>
        <v>0.5</v>
      </c>
      <c r="O3072" s="53"/>
      <c r="P3072" s="37"/>
      <c r="Q3072" s="36"/>
    </row>
    <row r="3073" spans="1:17" x14ac:dyDescent="0.3">
      <c r="K3073" s="66"/>
      <c r="L3073" s="67"/>
      <c r="M3073" s="67"/>
      <c r="N3073" s="66">
        <f>SUM(N3063:N3072)</f>
        <v>1943.1</v>
      </c>
      <c r="O3073" s="51">
        <v>74280</v>
      </c>
      <c r="P3073" s="68">
        <v>43818</v>
      </c>
      <c r="Q3073" s="21" t="s">
        <v>4419</v>
      </c>
    </row>
    <row r="3074" spans="1:17" x14ac:dyDescent="0.3">
      <c r="K3074" s="66"/>
      <c r="L3074" s="67"/>
      <c r="M3074" s="67"/>
      <c r="N3074" s="66"/>
    </row>
    <row r="3075" spans="1:17" s="64" customFormat="1" x14ac:dyDescent="0.3">
      <c r="A3075" s="63" t="s">
        <v>6638</v>
      </c>
      <c r="B3075" s="21"/>
      <c r="C3075" s="68">
        <v>43818</v>
      </c>
      <c r="D3075" s="62" t="s">
        <v>6725</v>
      </c>
      <c r="E3075" s="63">
        <v>1.2470000000000001</v>
      </c>
      <c r="F3075" s="64" t="s">
        <v>6727</v>
      </c>
      <c r="G3075" s="65" t="s">
        <v>6728</v>
      </c>
      <c r="H3075" s="64">
        <v>1050</v>
      </c>
      <c r="I3075" s="66">
        <v>1</v>
      </c>
      <c r="J3075" s="66">
        <v>51520</v>
      </c>
      <c r="K3075" s="66">
        <v>147160</v>
      </c>
      <c r="L3075" s="67"/>
      <c r="M3075" s="67"/>
      <c r="N3075" s="66">
        <v>1</v>
      </c>
      <c r="O3075" s="183"/>
      <c r="P3075" s="68"/>
      <c r="Q3075" s="21"/>
    </row>
    <row r="3076" spans="1:17" x14ac:dyDescent="0.3">
      <c r="B3076" s="21" t="s">
        <v>1588</v>
      </c>
      <c r="C3076" s="68"/>
      <c r="D3076" s="62" t="s">
        <v>6726</v>
      </c>
      <c r="E3076" s="63">
        <v>3.2989999999999999</v>
      </c>
      <c r="F3076" s="64"/>
      <c r="G3076" s="65"/>
      <c r="H3076" s="64"/>
      <c r="I3076" s="66"/>
      <c r="J3076" s="66"/>
      <c r="K3076" s="66">
        <f>ROUND(J3076/0.35,-1)</f>
        <v>0</v>
      </c>
      <c r="L3076" s="67"/>
      <c r="M3076" s="67"/>
      <c r="N3076" s="66">
        <f>I3076+M3076</f>
        <v>0</v>
      </c>
      <c r="O3076" s="183"/>
    </row>
    <row r="3077" spans="1:17" x14ac:dyDescent="0.3">
      <c r="A3077" s="63">
        <v>1025</v>
      </c>
      <c r="C3077" s="68">
        <v>43812</v>
      </c>
      <c r="D3077" s="62" t="s">
        <v>6729</v>
      </c>
      <c r="E3077" s="63">
        <v>0.188</v>
      </c>
      <c r="F3077" s="64" t="s">
        <v>6730</v>
      </c>
      <c r="G3077" s="65" t="s">
        <v>6731</v>
      </c>
      <c r="H3077" s="64">
        <v>2040</v>
      </c>
      <c r="I3077" s="66">
        <v>0.5</v>
      </c>
      <c r="J3077" s="66">
        <v>43860</v>
      </c>
      <c r="K3077" s="66">
        <f>ROUND(J3077/0.35,-1)</f>
        <v>125310</v>
      </c>
      <c r="L3077" s="67">
        <v>129900</v>
      </c>
      <c r="M3077" s="67">
        <v>519.6</v>
      </c>
      <c r="N3077" s="66">
        <f>I3077+M3077</f>
        <v>520.1</v>
      </c>
      <c r="O3077" s="183"/>
    </row>
    <row r="3078" spans="1:17" x14ac:dyDescent="0.3">
      <c r="N3078" s="66"/>
    </row>
    <row r="3079" spans="1:17" x14ac:dyDescent="0.3">
      <c r="A3079" s="63">
        <v>1038</v>
      </c>
      <c r="C3079" s="48">
        <v>43818</v>
      </c>
      <c r="D3079" s="22" t="s">
        <v>6702</v>
      </c>
      <c r="E3079" s="44" t="s">
        <v>553</v>
      </c>
      <c r="F3079" s="23" t="s">
        <v>6703</v>
      </c>
      <c r="G3079" s="24" t="s">
        <v>6704</v>
      </c>
      <c r="H3079" s="23">
        <v>3010</v>
      </c>
      <c r="I3079" s="25">
        <v>0.5</v>
      </c>
      <c r="J3079" s="46">
        <v>25630</v>
      </c>
      <c r="K3079" s="66">
        <f t="shared" si="219"/>
        <v>73230</v>
      </c>
      <c r="L3079" s="67">
        <v>65000</v>
      </c>
      <c r="M3079" s="67">
        <v>260</v>
      </c>
      <c r="N3079" s="66">
        <f t="shared" si="220"/>
        <v>260.5</v>
      </c>
    </row>
    <row r="3080" spans="1:17" x14ac:dyDescent="0.3">
      <c r="A3080" s="63">
        <v>1041</v>
      </c>
      <c r="C3080" s="48">
        <v>43818</v>
      </c>
      <c r="D3080" s="22" t="s">
        <v>4210</v>
      </c>
      <c r="E3080" s="44">
        <v>38.603000000000002</v>
      </c>
      <c r="F3080" s="23" t="s">
        <v>6705</v>
      </c>
      <c r="G3080" s="24" t="s">
        <v>6706</v>
      </c>
      <c r="H3080" s="23">
        <v>1130</v>
      </c>
      <c r="I3080" s="25">
        <v>1.5</v>
      </c>
      <c r="J3080" s="46">
        <v>49910</v>
      </c>
      <c r="K3080" s="66">
        <f t="shared" si="219"/>
        <v>142600</v>
      </c>
      <c r="L3080" s="67">
        <v>173713.5</v>
      </c>
      <c r="M3080" s="67">
        <v>694.9</v>
      </c>
      <c r="N3080" s="66">
        <f t="shared" si="220"/>
        <v>696.4</v>
      </c>
    </row>
    <row r="3081" spans="1:17" x14ac:dyDescent="0.3">
      <c r="A3081" s="63">
        <v>1042</v>
      </c>
      <c r="C3081" s="68">
        <v>43818</v>
      </c>
      <c r="D3081" s="22" t="s">
        <v>6707</v>
      </c>
      <c r="E3081" s="44">
        <v>0.90500000000000003</v>
      </c>
      <c r="F3081" s="23" t="s">
        <v>6708</v>
      </c>
      <c r="G3081" s="24" t="s">
        <v>6709</v>
      </c>
      <c r="H3081" s="23">
        <v>1210</v>
      </c>
      <c r="I3081" s="25">
        <v>0.5</v>
      </c>
      <c r="J3081" s="46">
        <v>26870</v>
      </c>
      <c r="K3081" s="66">
        <f t="shared" si="219"/>
        <v>76770</v>
      </c>
      <c r="L3081" s="67">
        <v>64000</v>
      </c>
      <c r="M3081" s="67">
        <v>256</v>
      </c>
      <c r="N3081" s="66">
        <f t="shared" si="220"/>
        <v>256.5</v>
      </c>
    </row>
    <row r="3082" spans="1:17" x14ac:dyDescent="0.3">
      <c r="A3082" s="63" t="s">
        <v>6713</v>
      </c>
      <c r="C3082" s="48">
        <v>43818</v>
      </c>
      <c r="D3082" s="22" t="s">
        <v>6710</v>
      </c>
      <c r="E3082" s="44">
        <v>0.2152</v>
      </c>
      <c r="F3082" s="23" t="s">
        <v>6711</v>
      </c>
      <c r="G3082" s="24" t="s">
        <v>6712</v>
      </c>
      <c r="H3082" s="23">
        <v>3010</v>
      </c>
      <c r="I3082" s="25">
        <v>0.5</v>
      </c>
      <c r="J3082" s="46">
        <v>31100</v>
      </c>
      <c r="K3082" s="66">
        <f t="shared" si="219"/>
        <v>88860</v>
      </c>
      <c r="L3082" s="67"/>
      <c r="M3082" s="67"/>
      <c r="N3082" s="66">
        <f t="shared" si="220"/>
        <v>0.5</v>
      </c>
    </row>
    <row r="3083" spans="1:17" x14ac:dyDescent="0.3">
      <c r="A3083" s="63" t="s">
        <v>6714</v>
      </c>
      <c r="C3083" s="48">
        <v>43818</v>
      </c>
      <c r="D3083" s="22" t="s">
        <v>6715</v>
      </c>
      <c r="E3083" s="44">
        <v>6.67</v>
      </c>
      <c r="F3083" s="23" t="s">
        <v>6716</v>
      </c>
      <c r="G3083" s="24" t="s">
        <v>6717</v>
      </c>
      <c r="H3083" s="23">
        <v>1120</v>
      </c>
      <c r="I3083" s="25">
        <v>0.5</v>
      </c>
      <c r="J3083" s="46">
        <v>18860</v>
      </c>
      <c r="K3083" s="66">
        <f t="shared" si="219"/>
        <v>53890</v>
      </c>
      <c r="L3083" s="67"/>
      <c r="M3083" s="67"/>
      <c r="N3083" s="66">
        <f t="shared" si="220"/>
        <v>0.5</v>
      </c>
      <c r="O3083" s="182"/>
    </row>
    <row r="3084" spans="1:17" x14ac:dyDescent="0.3">
      <c r="A3084" s="63" t="s">
        <v>6718</v>
      </c>
      <c r="C3084" s="48">
        <v>43818</v>
      </c>
      <c r="D3084" s="22" t="s">
        <v>6719</v>
      </c>
      <c r="E3084" s="44">
        <v>8.6099999999999996E-2</v>
      </c>
      <c r="F3084" s="23" t="s">
        <v>6723</v>
      </c>
      <c r="G3084" s="24" t="s">
        <v>6724</v>
      </c>
      <c r="H3084" s="23">
        <v>2050</v>
      </c>
      <c r="I3084" s="25">
        <v>2</v>
      </c>
      <c r="J3084" s="46">
        <v>33880</v>
      </c>
      <c r="K3084" s="66">
        <f t="shared" si="219"/>
        <v>96800</v>
      </c>
      <c r="L3084" s="67"/>
      <c r="M3084" s="67"/>
      <c r="N3084" s="66">
        <f t="shared" si="220"/>
        <v>2</v>
      </c>
    </row>
    <row r="3085" spans="1:17" x14ac:dyDescent="0.3">
      <c r="D3085" s="22" t="s">
        <v>6720</v>
      </c>
      <c r="E3085" s="44">
        <v>8.6099999999999996E-2</v>
      </c>
      <c r="F3085" s="23" t="s">
        <v>77</v>
      </c>
      <c r="G3085" s="24" t="s">
        <v>77</v>
      </c>
      <c r="K3085" s="66">
        <f t="shared" si="219"/>
        <v>0</v>
      </c>
      <c r="L3085" s="67"/>
      <c r="M3085" s="67"/>
      <c r="N3085" s="66">
        <f t="shared" si="220"/>
        <v>0</v>
      </c>
    </row>
    <row r="3086" spans="1:17" x14ac:dyDescent="0.3">
      <c r="D3086" s="22" t="s">
        <v>6721</v>
      </c>
      <c r="E3086" s="44">
        <v>8.6099999999999996E-2</v>
      </c>
      <c r="F3086" s="23" t="s">
        <v>77</v>
      </c>
      <c r="G3086" s="24" t="s">
        <v>77</v>
      </c>
      <c r="K3086" s="66">
        <f t="shared" si="219"/>
        <v>0</v>
      </c>
      <c r="L3086" s="67"/>
      <c r="M3086" s="67"/>
      <c r="N3086" s="66">
        <f t="shared" si="220"/>
        <v>0</v>
      </c>
    </row>
    <row r="3087" spans="1:17" x14ac:dyDescent="0.3">
      <c r="D3087" s="22" t="s">
        <v>6722</v>
      </c>
      <c r="E3087" s="44">
        <v>0.17219999999999999</v>
      </c>
      <c r="F3087" s="23" t="s">
        <v>77</v>
      </c>
      <c r="G3087" s="24" t="s">
        <v>77</v>
      </c>
      <c r="K3087" s="66">
        <f t="shared" si="219"/>
        <v>0</v>
      </c>
      <c r="L3087" s="67"/>
      <c r="M3087" s="67"/>
      <c r="N3087" s="66">
        <f t="shared" si="220"/>
        <v>0</v>
      </c>
    </row>
    <row r="3088" spans="1:17" x14ac:dyDescent="0.3">
      <c r="A3088" s="63">
        <v>1045</v>
      </c>
      <c r="C3088" s="48">
        <v>43819</v>
      </c>
      <c r="D3088" s="22" t="s">
        <v>4927</v>
      </c>
      <c r="E3088" s="44">
        <v>0.99399999999999999</v>
      </c>
      <c r="F3088" s="23" t="s">
        <v>4929</v>
      </c>
      <c r="G3088" s="24" t="s">
        <v>6732</v>
      </c>
      <c r="H3088" s="23">
        <v>1150</v>
      </c>
      <c r="I3088" s="25">
        <v>0.5</v>
      </c>
      <c r="J3088" s="46">
        <v>1450</v>
      </c>
      <c r="K3088" s="66">
        <f t="shared" si="219"/>
        <v>4140</v>
      </c>
      <c r="L3088" s="67">
        <v>11000</v>
      </c>
      <c r="M3088" s="67">
        <v>44</v>
      </c>
      <c r="N3088" s="66">
        <f t="shared" si="220"/>
        <v>44.5</v>
      </c>
    </row>
    <row r="3089" spans="1:17" x14ac:dyDescent="0.3">
      <c r="A3089" s="63">
        <v>1046</v>
      </c>
      <c r="B3089" s="21" t="s">
        <v>403</v>
      </c>
      <c r="C3089" s="48">
        <v>43819</v>
      </c>
      <c r="D3089" s="22" t="s">
        <v>6733</v>
      </c>
      <c r="E3089" s="44" t="s">
        <v>6737</v>
      </c>
      <c r="F3089" s="23" t="s">
        <v>6741</v>
      </c>
      <c r="G3089" s="24" t="s">
        <v>958</v>
      </c>
      <c r="H3089" s="23">
        <v>3010</v>
      </c>
      <c r="I3089" s="25">
        <v>2</v>
      </c>
      <c r="J3089" s="46">
        <v>122440</v>
      </c>
      <c r="K3089" s="66">
        <f t="shared" si="219"/>
        <v>349830</v>
      </c>
      <c r="L3089" s="67">
        <v>126000</v>
      </c>
      <c r="M3089" s="67">
        <v>504</v>
      </c>
      <c r="N3089" s="66">
        <f t="shared" si="220"/>
        <v>506</v>
      </c>
    </row>
    <row r="3090" spans="1:17" x14ac:dyDescent="0.3">
      <c r="D3090" s="22" t="s">
        <v>6734</v>
      </c>
      <c r="E3090" s="44" t="s">
        <v>6738</v>
      </c>
      <c r="F3090" s="23" t="s">
        <v>77</v>
      </c>
      <c r="G3090" s="24" t="s">
        <v>77</v>
      </c>
      <c r="K3090" s="66">
        <f t="shared" si="219"/>
        <v>0</v>
      </c>
      <c r="L3090" s="67"/>
      <c r="M3090" s="67"/>
      <c r="N3090" s="66">
        <f t="shared" si="220"/>
        <v>0</v>
      </c>
    </row>
    <row r="3091" spans="1:17" x14ac:dyDescent="0.3">
      <c r="D3091" s="22" t="s">
        <v>6735</v>
      </c>
      <c r="E3091" s="44" t="s">
        <v>6739</v>
      </c>
      <c r="F3091" s="23" t="s">
        <v>77</v>
      </c>
      <c r="G3091" s="24" t="s">
        <v>77</v>
      </c>
      <c r="K3091" s="66">
        <f t="shared" si="219"/>
        <v>0</v>
      </c>
      <c r="L3091" s="67"/>
      <c r="M3091" s="67"/>
      <c r="N3091" s="66">
        <f t="shared" si="220"/>
        <v>0</v>
      </c>
    </row>
    <row r="3092" spans="1:17" s="39" customFormat="1" x14ac:dyDescent="0.3">
      <c r="A3092" s="35"/>
      <c r="B3092" s="36"/>
      <c r="C3092" s="37"/>
      <c r="D3092" s="38" t="s">
        <v>6736</v>
      </c>
      <c r="E3092" s="35" t="s">
        <v>6740</v>
      </c>
      <c r="F3092" s="39" t="s">
        <v>77</v>
      </c>
      <c r="G3092" s="40" t="s">
        <v>77</v>
      </c>
      <c r="I3092" s="41"/>
      <c r="J3092" s="41"/>
      <c r="K3092" s="41">
        <f t="shared" si="219"/>
        <v>0</v>
      </c>
      <c r="L3092" s="42"/>
      <c r="M3092" s="42"/>
      <c r="N3092" s="41">
        <f t="shared" si="220"/>
        <v>0</v>
      </c>
      <c r="O3092" s="53"/>
      <c r="P3092" s="37"/>
      <c r="Q3092" s="36"/>
    </row>
    <row r="3093" spans="1:17" x14ac:dyDescent="0.3">
      <c r="K3093" s="66"/>
      <c r="L3093" s="67"/>
      <c r="M3093" s="67"/>
      <c r="N3093" s="66">
        <f>SUM(N3075:N3092)</f>
        <v>2288</v>
      </c>
      <c r="O3093" s="51">
        <v>74309</v>
      </c>
      <c r="P3093" s="68">
        <v>43819</v>
      </c>
      <c r="Q3093" s="21" t="s">
        <v>4419</v>
      </c>
    </row>
    <row r="3094" spans="1:17" x14ac:dyDescent="0.3">
      <c r="K3094" s="66"/>
      <c r="L3094" s="67"/>
      <c r="M3094" s="67"/>
      <c r="N3094" s="66"/>
    </row>
    <row r="3095" spans="1:17" x14ac:dyDescent="0.3">
      <c r="A3095" s="63" t="s">
        <v>6744</v>
      </c>
      <c r="C3095" s="48">
        <v>43822</v>
      </c>
      <c r="D3095" s="22" t="s">
        <v>5744</v>
      </c>
      <c r="E3095" s="44">
        <v>15.003</v>
      </c>
      <c r="F3095" s="23" t="s">
        <v>6742</v>
      </c>
      <c r="G3095" s="64" t="s">
        <v>6743</v>
      </c>
      <c r="H3095" s="23">
        <v>1210</v>
      </c>
      <c r="I3095" s="25">
        <v>0.5</v>
      </c>
      <c r="J3095" s="46">
        <v>61780</v>
      </c>
      <c r="K3095" s="66">
        <f t="shared" si="219"/>
        <v>176510</v>
      </c>
      <c r="L3095" s="67"/>
      <c r="M3095" s="67"/>
      <c r="N3095" s="66">
        <f t="shared" si="220"/>
        <v>0.5</v>
      </c>
    </row>
    <row r="3096" spans="1:17" x14ac:dyDescent="0.3">
      <c r="A3096" s="63" t="s">
        <v>6745</v>
      </c>
      <c r="C3096" s="48">
        <v>43822</v>
      </c>
      <c r="D3096" s="22" t="s">
        <v>6627</v>
      </c>
      <c r="E3096" s="44">
        <v>0.42899999999999999</v>
      </c>
      <c r="F3096" s="23" t="s">
        <v>6746</v>
      </c>
      <c r="G3096" s="24" t="s">
        <v>6747</v>
      </c>
      <c r="H3096" s="23">
        <v>1120</v>
      </c>
      <c r="I3096" s="25">
        <v>0.5</v>
      </c>
      <c r="J3096" s="46">
        <v>27030</v>
      </c>
      <c r="K3096" s="66">
        <f t="shared" si="219"/>
        <v>77230</v>
      </c>
      <c r="L3096" s="67"/>
      <c r="M3096" s="67"/>
      <c r="N3096" s="66">
        <f t="shared" si="220"/>
        <v>0.5</v>
      </c>
    </row>
    <row r="3097" spans="1:17" x14ac:dyDescent="0.3">
      <c r="A3097" s="63">
        <v>1048</v>
      </c>
      <c r="C3097" s="48">
        <v>43822</v>
      </c>
      <c r="D3097" s="22" t="s">
        <v>6748</v>
      </c>
      <c r="E3097" s="44">
        <v>10.221</v>
      </c>
      <c r="F3097" s="23" t="s">
        <v>6749</v>
      </c>
      <c r="G3097" s="24" t="s">
        <v>6750</v>
      </c>
      <c r="H3097" s="23">
        <v>1220</v>
      </c>
      <c r="I3097" s="25">
        <v>0.5</v>
      </c>
      <c r="J3097" s="46">
        <v>53260</v>
      </c>
      <c r="K3097" s="66">
        <f t="shared" si="219"/>
        <v>152170</v>
      </c>
      <c r="L3097" s="67">
        <v>235000</v>
      </c>
      <c r="M3097" s="67">
        <v>940</v>
      </c>
      <c r="N3097" s="66">
        <f t="shared" si="220"/>
        <v>940.5</v>
      </c>
    </row>
    <row r="3098" spans="1:17" x14ac:dyDescent="0.3">
      <c r="A3098" s="63">
        <v>1049</v>
      </c>
      <c r="C3098" s="48">
        <v>43822</v>
      </c>
      <c r="D3098" s="22" t="s">
        <v>6751</v>
      </c>
      <c r="E3098" s="44">
        <v>6.9969999999999999</v>
      </c>
      <c r="F3098" s="23" t="s">
        <v>6752</v>
      </c>
      <c r="G3098" s="24" t="s">
        <v>6753</v>
      </c>
      <c r="H3098" s="23">
        <v>1050</v>
      </c>
      <c r="I3098" s="25">
        <v>0.5</v>
      </c>
      <c r="J3098" s="46">
        <v>50080</v>
      </c>
      <c r="K3098" s="66">
        <f t="shared" si="219"/>
        <v>143090</v>
      </c>
      <c r="L3098" s="67">
        <v>175000</v>
      </c>
      <c r="M3098" s="67">
        <v>700</v>
      </c>
      <c r="N3098" s="66">
        <f t="shared" si="220"/>
        <v>700.5</v>
      </c>
    </row>
    <row r="3099" spans="1:17" x14ac:dyDescent="0.3">
      <c r="A3099" s="63" t="s">
        <v>6754</v>
      </c>
      <c r="C3099" s="48">
        <v>43822</v>
      </c>
      <c r="D3099" s="63" t="s">
        <v>6755</v>
      </c>
      <c r="E3099" s="44">
        <v>193.001</v>
      </c>
      <c r="F3099" s="23" t="s">
        <v>6756</v>
      </c>
      <c r="G3099" s="24" t="s">
        <v>6757</v>
      </c>
      <c r="H3099" s="23">
        <v>1220</v>
      </c>
      <c r="I3099" s="25">
        <v>0.5</v>
      </c>
      <c r="J3099" s="46">
        <v>373320</v>
      </c>
      <c r="K3099" s="66">
        <f t="shared" si="219"/>
        <v>1066630</v>
      </c>
      <c r="L3099" s="67"/>
      <c r="M3099" s="67"/>
      <c r="N3099" s="66">
        <f t="shared" si="220"/>
        <v>0.5</v>
      </c>
    </row>
    <row r="3100" spans="1:17" x14ac:dyDescent="0.3">
      <c r="A3100" s="63" t="s">
        <v>6765</v>
      </c>
      <c r="C3100" s="48">
        <v>43822</v>
      </c>
      <c r="D3100" s="22" t="s">
        <v>5883</v>
      </c>
      <c r="E3100" s="44">
        <v>0.50960000000000005</v>
      </c>
      <c r="F3100" s="23" t="s">
        <v>5884</v>
      </c>
      <c r="G3100" s="24" t="s">
        <v>6763</v>
      </c>
      <c r="H3100" s="23">
        <v>1070</v>
      </c>
      <c r="I3100" s="25">
        <v>1</v>
      </c>
      <c r="J3100" s="46">
        <v>51820</v>
      </c>
      <c r="K3100" s="66">
        <f>ROUND(J3100/0.35,-1)</f>
        <v>148060</v>
      </c>
      <c r="L3100" s="67"/>
      <c r="M3100" s="67"/>
      <c r="N3100" s="66">
        <f>I3100+M3100</f>
        <v>1</v>
      </c>
    </row>
    <row r="3101" spans="1:17" s="39" customFormat="1" x14ac:dyDescent="0.3">
      <c r="A3101" s="35"/>
      <c r="B3101" s="36"/>
      <c r="C3101" s="37"/>
      <c r="D3101" s="38" t="s">
        <v>6764</v>
      </c>
      <c r="E3101" s="35">
        <v>0.38</v>
      </c>
      <c r="F3101" s="39" t="s">
        <v>77</v>
      </c>
      <c r="G3101" s="40" t="s">
        <v>77</v>
      </c>
      <c r="I3101" s="41"/>
      <c r="J3101" s="41"/>
      <c r="K3101" s="41">
        <f>ROUND(J3101/0.35,-1)</f>
        <v>0</v>
      </c>
      <c r="L3101" s="42"/>
      <c r="M3101" s="42"/>
      <c r="N3101" s="41">
        <f>I3101+M3101</f>
        <v>0</v>
      </c>
      <c r="O3101" s="53"/>
      <c r="P3101" s="37"/>
      <c r="Q3101" s="36"/>
    </row>
    <row r="3102" spans="1:17" x14ac:dyDescent="0.3">
      <c r="A3102" s="23"/>
      <c r="B3102" s="23"/>
      <c r="C3102" s="23"/>
      <c r="D3102" s="23"/>
      <c r="E3102" s="23"/>
      <c r="G3102" s="23"/>
      <c r="I3102" s="23"/>
      <c r="J3102" s="23"/>
      <c r="K3102" s="23"/>
      <c r="L3102" s="23"/>
      <c r="M3102" s="23"/>
      <c r="N3102" s="66">
        <f>SUM(N3095:N3101)</f>
        <v>1643.5</v>
      </c>
      <c r="P3102" s="68">
        <v>43822</v>
      </c>
      <c r="Q3102" s="21" t="s">
        <v>4419</v>
      </c>
    </row>
    <row r="3103" spans="1:17" x14ac:dyDescent="0.3">
      <c r="A3103" s="23"/>
      <c r="B3103" s="23"/>
      <c r="C3103" s="23"/>
      <c r="D3103" s="23"/>
      <c r="E3103" s="23"/>
      <c r="G3103" s="23"/>
      <c r="I3103" s="23"/>
      <c r="J3103" s="23"/>
      <c r="K3103" s="23"/>
      <c r="L3103" s="23"/>
      <c r="M3103" s="23"/>
      <c r="N3103" s="64"/>
    </row>
    <row r="3104" spans="1:17" s="64" customFormat="1" x14ac:dyDescent="0.3">
      <c r="A3104" s="63" t="s">
        <v>6758</v>
      </c>
      <c r="B3104" s="21"/>
      <c r="C3104" s="68">
        <v>43822</v>
      </c>
      <c r="D3104" s="62" t="s">
        <v>6759</v>
      </c>
      <c r="E3104" s="63">
        <v>0.29699999999999999</v>
      </c>
      <c r="F3104" s="64" t="s">
        <v>6761</v>
      </c>
      <c r="G3104" s="64" t="s">
        <v>6762</v>
      </c>
      <c r="H3104" s="64">
        <v>3010</v>
      </c>
      <c r="I3104" s="66">
        <v>1</v>
      </c>
      <c r="J3104" s="66">
        <v>60870</v>
      </c>
      <c r="K3104" s="66">
        <f>ROUND(J3104/0.35,-1)</f>
        <v>173910</v>
      </c>
      <c r="L3104" s="67"/>
      <c r="M3104" s="67"/>
      <c r="N3104" s="66">
        <f>I3104+M3104</f>
        <v>1</v>
      </c>
      <c r="O3104" s="184"/>
      <c r="P3104" s="68"/>
      <c r="Q3104" s="21"/>
    </row>
    <row r="3105" spans="1:17" s="64" customFormat="1" x14ac:dyDescent="0.3">
      <c r="A3105" s="63"/>
      <c r="B3105" s="21"/>
      <c r="C3105" s="68"/>
      <c r="D3105" s="62" t="s">
        <v>6760</v>
      </c>
      <c r="E3105" s="63">
        <v>0.62419999999999998</v>
      </c>
      <c r="F3105" s="64" t="s">
        <v>77</v>
      </c>
      <c r="G3105" s="64" t="s">
        <v>77</v>
      </c>
      <c r="I3105" s="66"/>
      <c r="J3105" s="66"/>
      <c r="K3105" s="66">
        <f>ROUND(J3105/0.35,-1)</f>
        <v>0</v>
      </c>
      <c r="L3105" s="67"/>
      <c r="M3105" s="67"/>
      <c r="N3105" s="66">
        <f>I3105+M3105</f>
        <v>0</v>
      </c>
      <c r="O3105" s="184"/>
      <c r="P3105" s="68"/>
      <c r="Q3105" s="21"/>
    </row>
    <row r="3106" spans="1:17" x14ac:dyDescent="0.3">
      <c r="A3106" s="63">
        <v>1051</v>
      </c>
      <c r="C3106" s="48">
        <v>43823</v>
      </c>
      <c r="D3106" s="22" t="s">
        <v>6766</v>
      </c>
      <c r="E3106" s="44">
        <v>26.154</v>
      </c>
      <c r="F3106" s="23" t="s">
        <v>6768</v>
      </c>
      <c r="G3106" s="24" t="s">
        <v>6769</v>
      </c>
      <c r="H3106" s="23">
        <v>1120</v>
      </c>
      <c r="I3106" s="25">
        <v>1</v>
      </c>
      <c r="J3106" s="46">
        <v>87490</v>
      </c>
      <c r="K3106" s="66">
        <f t="shared" ref="K3106:K3130" si="221">ROUND(J3106/0.35,-1)</f>
        <v>249970</v>
      </c>
      <c r="L3106" s="67">
        <v>330138.96000000002</v>
      </c>
      <c r="M3106" s="67">
        <v>1320.56</v>
      </c>
      <c r="N3106" s="66">
        <f t="shared" ref="N3106:N3130" si="222">I3106+M3106</f>
        <v>1321.56</v>
      </c>
    </row>
    <row r="3107" spans="1:17" x14ac:dyDescent="0.3">
      <c r="D3107" s="22" t="s">
        <v>6767</v>
      </c>
      <c r="E3107" s="44">
        <v>22.876999999999999</v>
      </c>
      <c r="F3107" s="23" t="s">
        <v>77</v>
      </c>
      <c r="G3107" s="24" t="s">
        <v>77</v>
      </c>
      <c r="K3107" s="66">
        <f t="shared" si="221"/>
        <v>0</v>
      </c>
      <c r="L3107" s="67"/>
      <c r="M3107" s="67"/>
      <c r="N3107" s="66">
        <f t="shared" si="222"/>
        <v>0</v>
      </c>
    </row>
    <row r="3108" spans="1:17" x14ac:dyDescent="0.3">
      <c r="A3108" s="63">
        <v>1047</v>
      </c>
      <c r="C3108" s="48">
        <v>43823</v>
      </c>
      <c r="D3108" s="22" t="s">
        <v>6770</v>
      </c>
      <c r="E3108" s="44">
        <v>20.445</v>
      </c>
      <c r="F3108" s="23" t="s">
        <v>6768</v>
      </c>
      <c r="G3108" s="24" t="s">
        <v>6771</v>
      </c>
      <c r="H3108" s="23">
        <v>1120</v>
      </c>
      <c r="I3108" s="25">
        <v>1</v>
      </c>
      <c r="J3108" s="46">
        <v>36470</v>
      </c>
      <c r="K3108" s="66">
        <f t="shared" si="221"/>
        <v>104200</v>
      </c>
      <c r="L3108" s="67">
        <v>104269.5</v>
      </c>
      <c r="M3108" s="67">
        <v>417.08</v>
      </c>
      <c r="N3108" s="66">
        <f t="shared" si="222"/>
        <v>418.08</v>
      </c>
    </row>
    <row r="3109" spans="1:17" x14ac:dyDescent="0.3">
      <c r="A3109" s="63" t="s">
        <v>6772</v>
      </c>
      <c r="C3109" s="48">
        <v>43823</v>
      </c>
      <c r="D3109" s="22" t="s">
        <v>6773</v>
      </c>
      <c r="E3109" s="44">
        <v>6.157</v>
      </c>
      <c r="F3109" s="23" t="s">
        <v>6774</v>
      </c>
      <c r="G3109" s="64" t="s">
        <v>6774</v>
      </c>
      <c r="H3109" s="23">
        <v>1100</v>
      </c>
      <c r="I3109" s="25">
        <v>0.5</v>
      </c>
      <c r="J3109" s="46">
        <v>8120</v>
      </c>
      <c r="K3109" s="66">
        <f t="shared" si="221"/>
        <v>23200</v>
      </c>
      <c r="L3109" s="67"/>
      <c r="M3109" s="67"/>
      <c r="N3109" s="66">
        <f t="shared" si="222"/>
        <v>0.5</v>
      </c>
    </row>
    <row r="3110" spans="1:17" s="39" customFormat="1" x14ac:dyDescent="0.3">
      <c r="A3110" s="35">
        <v>1052</v>
      </c>
      <c r="B3110" s="36"/>
      <c r="C3110" s="37">
        <v>43823</v>
      </c>
      <c r="D3110" s="38" t="s">
        <v>6775</v>
      </c>
      <c r="E3110" s="35">
        <v>42.606400000000001</v>
      </c>
      <c r="F3110" s="39" t="s">
        <v>6776</v>
      </c>
      <c r="G3110" s="40" t="s">
        <v>6777</v>
      </c>
      <c r="H3110" s="39">
        <v>1160</v>
      </c>
      <c r="I3110" s="41">
        <v>0.5</v>
      </c>
      <c r="J3110" s="41">
        <v>57750</v>
      </c>
      <c r="K3110" s="41">
        <f t="shared" si="221"/>
        <v>165000</v>
      </c>
      <c r="L3110" s="42">
        <v>161500</v>
      </c>
      <c r="M3110" s="42">
        <v>646</v>
      </c>
      <c r="N3110" s="41">
        <f t="shared" si="222"/>
        <v>646.5</v>
      </c>
      <c r="O3110" s="53"/>
      <c r="P3110" s="37"/>
      <c r="Q3110" s="36"/>
    </row>
    <row r="3111" spans="1:17" x14ac:dyDescent="0.3">
      <c r="K3111" s="66"/>
      <c r="L3111" s="67"/>
      <c r="M3111" s="67"/>
      <c r="N3111" s="66">
        <f>SUM(N3104:N3110)</f>
        <v>2387.64</v>
      </c>
      <c r="O3111" s="51">
        <v>74347</v>
      </c>
      <c r="P3111" s="68">
        <v>43823</v>
      </c>
      <c r="Q3111" s="21" t="s">
        <v>4419</v>
      </c>
    </row>
    <row r="3112" spans="1:17" x14ac:dyDescent="0.3">
      <c r="K3112" s="66"/>
      <c r="L3112" s="67"/>
      <c r="M3112" s="67"/>
      <c r="N3112" s="66"/>
    </row>
    <row r="3113" spans="1:17" s="64" customFormat="1" x14ac:dyDescent="0.3">
      <c r="A3113" s="63">
        <v>1036</v>
      </c>
      <c r="B3113" s="21"/>
      <c r="C3113" s="68">
        <v>43817</v>
      </c>
      <c r="D3113" s="62" t="s">
        <v>6783</v>
      </c>
      <c r="E3113" s="63">
        <v>68.398899999999998</v>
      </c>
      <c r="F3113" s="64" t="s">
        <v>6361</v>
      </c>
      <c r="G3113" s="65" t="s">
        <v>6784</v>
      </c>
      <c r="H3113" s="64">
        <v>1150</v>
      </c>
      <c r="I3113" s="66">
        <v>0.5</v>
      </c>
      <c r="J3113" s="66">
        <v>72100</v>
      </c>
      <c r="K3113" s="66">
        <f>ROUND(J3113/0.35,-1)</f>
        <v>206000</v>
      </c>
      <c r="L3113" s="67">
        <v>307795.05</v>
      </c>
      <c r="M3113" s="67">
        <v>1231.18</v>
      </c>
      <c r="N3113" s="66">
        <f>I3113+M3113</f>
        <v>1231.68</v>
      </c>
      <c r="O3113" s="186"/>
      <c r="P3113" s="185"/>
      <c r="Q3113" s="21"/>
    </row>
    <row r="3114" spans="1:17" x14ac:dyDescent="0.3">
      <c r="A3114" s="63">
        <v>1043</v>
      </c>
      <c r="C3114" s="48">
        <v>43818</v>
      </c>
      <c r="D3114" s="22" t="s">
        <v>6785</v>
      </c>
      <c r="E3114" s="44">
        <v>0.17219999999999999</v>
      </c>
      <c r="F3114" s="23" t="s">
        <v>213</v>
      </c>
      <c r="G3114" s="24" t="s">
        <v>6786</v>
      </c>
      <c r="H3114" s="23">
        <v>3010</v>
      </c>
      <c r="I3114" s="25">
        <v>0.5</v>
      </c>
      <c r="J3114" s="46">
        <v>14060</v>
      </c>
      <c r="K3114" s="66">
        <f t="shared" si="221"/>
        <v>40170</v>
      </c>
      <c r="L3114" s="67">
        <v>43333</v>
      </c>
      <c r="M3114" s="67">
        <v>173.6</v>
      </c>
      <c r="N3114" s="66">
        <f t="shared" si="222"/>
        <v>174.1</v>
      </c>
    </row>
    <row r="3115" spans="1:17" x14ac:dyDescent="0.3">
      <c r="A3115" s="63">
        <v>1053</v>
      </c>
      <c r="C3115" s="48">
        <v>43825</v>
      </c>
      <c r="D3115" s="22" t="s">
        <v>6787</v>
      </c>
      <c r="E3115" s="44" t="s">
        <v>6788</v>
      </c>
      <c r="F3115" s="23" t="s">
        <v>6789</v>
      </c>
      <c r="G3115" s="24" t="s">
        <v>6790</v>
      </c>
      <c r="H3115" s="23">
        <v>3010</v>
      </c>
      <c r="I3115" s="25">
        <v>0.5</v>
      </c>
      <c r="J3115" s="46">
        <v>18070</v>
      </c>
      <c r="K3115" s="66">
        <f t="shared" si="221"/>
        <v>51630</v>
      </c>
      <c r="L3115" s="67">
        <v>33000</v>
      </c>
      <c r="M3115" s="67">
        <v>132</v>
      </c>
      <c r="N3115" s="66">
        <f t="shared" si="222"/>
        <v>132.5</v>
      </c>
    </row>
    <row r="3116" spans="1:17" x14ac:dyDescent="0.3">
      <c r="A3116" s="63" t="s">
        <v>6791</v>
      </c>
      <c r="C3116" s="48">
        <v>43825</v>
      </c>
      <c r="D3116" s="22" t="s">
        <v>6792</v>
      </c>
      <c r="E3116" s="44">
        <v>5.0019999999999998</v>
      </c>
      <c r="F3116" s="23" t="s">
        <v>6793</v>
      </c>
      <c r="G3116" s="24" t="s">
        <v>2307</v>
      </c>
      <c r="H3116" s="23">
        <v>1060</v>
      </c>
      <c r="I3116" s="25">
        <v>0.5</v>
      </c>
      <c r="J3116" s="46">
        <v>8550</v>
      </c>
      <c r="K3116" s="66">
        <f t="shared" si="221"/>
        <v>24430</v>
      </c>
      <c r="L3116" s="67"/>
      <c r="M3116" s="67"/>
      <c r="N3116" s="66">
        <f t="shared" si="222"/>
        <v>0.5</v>
      </c>
    </row>
    <row r="3117" spans="1:17" x14ac:dyDescent="0.3">
      <c r="A3117" s="63" t="s">
        <v>6794</v>
      </c>
      <c r="C3117" s="48">
        <v>43825</v>
      </c>
      <c r="D3117" s="22" t="s">
        <v>1827</v>
      </c>
      <c r="E3117" s="44" t="s">
        <v>6795</v>
      </c>
      <c r="F3117" s="23" t="s">
        <v>1828</v>
      </c>
      <c r="G3117" s="24" t="s">
        <v>1728</v>
      </c>
      <c r="H3117" s="23">
        <v>2050</v>
      </c>
      <c r="I3117" s="25">
        <v>0.5</v>
      </c>
      <c r="J3117" s="46">
        <v>33470</v>
      </c>
      <c r="K3117" s="66">
        <f t="shared" si="221"/>
        <v>95630</v>
      </c>
      <c r="L3117" s="67"/>
      <c r="M3117" s="67"/>
      <c r="N3117" s="66">
        <f t="shared" si="222"/>
        <v>0.5</v>
      </c>
    </row>
    <row r="3118" spans="1:17" x14ac:dyDescent="0.3">
      <c r="A3118" s="63" t="s">
        <v>6797</v>
      </c>
      <c r="C3118" s="48">
        <v>43825</v>
      </c>
      <c r="D3118" s="22" t="s">
        <v>1727</v>
      </c>
      <c r="E3118" s="44" t="s">
        <v>6796</v>
      </c>
      <c r="F3118" s="65" t="s">
        <v>1728</v>
      </c>
      <c r="G3118" s="64" t="s">
        <v>1828</v>
      </c>
      <c r="H3118" s="23">
        <v>2050</v>
      </c>
      <c r="I3118" s="25">
        <v>0.5</v>
      </c>
      <c r="J3118" s="46">
        <v>9560</v>
      </c>
      <c r="K3118" s="66">
        <f t="shared" si="221"/>
        <v>27310</v>
      </c>
      <c r="L3118" s="67"/>
      <c r="M3118" s="67"/>
      <c r="N3118" s="66">
        <f t="shared" si="222"/>
        <v>0.5</v>
      </c>
    </row>
    <row r="3119" spans="1:17" x14ac:dyDescent="0.3">
      <c r="A3119" s="63" t="s">
        <v>6798</v>
      </c>
      <c r="C3119" s="68">
        <v>43825</v>
      </c>
      <c r="D3119" s="22" t="s">
        <v>6799</v>
      </c>
      <c r="E3119" s="44">
        <v>65.67</v>
      </c>
      <c r="F3119" s="23" t="s">
        <v>6800</v>
      </c>
      <c r="G3119" s="64" t="s">
        <v>6801</v>
      </c>
      <c r="H3119" s="23">
        <v>1200</v>
      </c>
      <c r="I3119" s="25">
        <v>0.5</v>
      </c>
      <c r="J3119" s="46">
        <v>80260</v>
      </c>
      <c r="K3119" s="66">
        <f t="shared" si="221"/>
        <v>229310</v>
      </c>
      <c r="L3119" s="67"/>
      <c r="M3119" s="67"/>
      <c r="N3119" s="66">
        <f t="shared" si="222"/>
        <v>0.5</v>
      </c>
    </row>
    <row r="3120" spans="1:17" x14ac:dyDescent="0.3">
      <c r="A3120" s="63">
        <v>1054</v>
      </c>
      <c r="C3120" s="48">
        <v>43825</v>
      </c>
      <c r="D3120" s="22" t="s">
        <v>6802</v>
      </c>
      <c r="E3120" s="44">
        <v>0.15279999999999999</v>
      </c>
      <c r="F3120" s="23" t="s">
        <v>6804</v>
      </c>
      <c r="G3120" s="24" t="s">
        <v>6805</v>
      </c>
      <c r="H3120" s="23">
        <v>1030</v>
      </c>
      <c r="I3120" s="25">
        <v>1</v>
      </c>
      <c r="J3120" s="46">
        <v>14340</v>
      </c>
      <c r="K3120" s="66">
        <f t="shared" si="221"/>
        <v>40970</v>
      </c>
      <c r="L3120" s="67">
        <v>33160</v>
      </c>
      <c r="M3120" s="67">
        <v>132.63999999999999</v>
      </c>
      <c r="N3120" s="66">
        <f t="shared" si="222"/>
        <v>133.63999999999999</v>
      </c>
    </row>
    <row r="3121" spans="1:17" s="39" customFormat="1" x14ac:dyDescent="0.3">
      <c r="A3121" s="35"/>
      <c r="B3121" s="36"/>
      <c r="C3121" s="37"/>
      <c r="D3121" s="38" t="s">
        <v>6803</v>
      </c>
      <c r="E3121" s="35">
        <v>0.26700000000000002</v>
      </c>
      <c r="F3121" s="39" t="s">
        <v>77</v>
      </c>
      <c r="G3121" s="40" t="s">
        <v>77</v>
      </c>
      <c r="I3121" s="41"/>
      <c r="J3121" s="41"/>
      <c r="K3121" s="41">
        <f t="shared" si="221"/>
        <v>0</v>
      </c>
      <c r="L3121" s="42"/>
      <c r="M3121" s="42"/>
      <c r="N3121" s="41">
        <f t="shared" si="222"/>
        <v>0</v>
      </c>
      <c r="O3121" s="53"/>
      <c r="P3121" s="37"/>
      <c r="Q3121" s="36"/>
    </row>
    <row r="3122" spans="1:17" x14ac:dyDescent="0.3">
      <c r="K3122" s="66"/>
      <c r="L3122" s="67"/>
      <c r="M3122" s="67"/>
      <c r="N3122" s="66">
        <f>SUM(N3113:N3121)</f>
        <v>1673.92</v>
      </c>
      <c r="O3122" s="51">
        <v>74355</v>
      </c>
      <c r="P3122" s="68">
        <v>43825</v>
      </c>
      <c r="Q3122" s="21" t="s">
        <v>4419</v>
      </c>
    </row>
    <row r="3123" spans="1:17" x14ac:dyDescent="0.3">
      <c r="K3123" s="66"/>
      <c r="L3123" s="67"/>
      <c r="M3123" s="67"/>
      <c r="N3123" s="66"/>
    </row>
    <row r="3124" spans="1:17" x14ac:dyDescent="0.3">
      <c r="A3124" s="63">
        <v>1055</v>
      </c>
      <c r="C3124" s="48">
        <v>43826</v>
      </c>
      <c r="D3124" s="22" t="s">
        <v>6806</v>
      </c>
      <c r="E3124" s="44" t="s">
        <v>6807</v>
      </c>
      <c r="F3124" s="23" t="s">
        <v>6808</v>
      </c>
      <c r="G3124" s="24" t="s">
        <v>6809</v>
      </c>
      <c r="H3124" s="23">
        <v>1220</v>
      </c>
      <c r="I3124" s="25">
        <v>0.5</v>
      </c>
      <c r="J3124" s="46">
        <v>26590</v>
      </c>
      <c r="K3124" s="66">
        <f t="shared" si="221"/>
        <v>75970</v>
      </c>
      <c r="L3124" s="67">
        <v>97542</v>
      </c>
      <c r="M3124" s="67">
        <v>390.4</v>
      </c>
      <c r="N3124" s="66">
        <f t="shared" si="222"/>
        <v>390.9</v>
      </c>
    </row>
    <row r="3125" spans="1:17" x14ac:dyDescent="0.3">
      <c r="A3125" s="63">
        <v>1056</v>
      </c>
      <c r="C3125" s="48">
        <v>43826</v>
      </c>
      <c r="D3125" s="22" t="s">
        <v>6810</v>
      </c>
      <c r="E3125" s="44" t="s">
        <v>462</v>
      </c>
      <c r="F3125" s="23" t="s">
        <v>6816</v>
      </c>
      <c r="G3125" s="24" t="s">
        <v>6817</v>
      </c>
      <c r="H3125" s="23">
        <v>1170</v>
      </c>
      <c r="I3125" s="25">
        <v>3</v>
      </c>
      <c r="J3125" s="46">
        <v>2860</v>
      </c>
      <c r="K3125" s="66">
        <f t="shared" si="221"/>
        <v>8170</v>
      </c>
      <c r="L3125" s="67">
        <v>11055</v>
      </c>
      <c r="M3125" s="67">
        <v>44.25</v>
      </c>
      <c r="N3125" s="66">
        <f t="shared" si="222"/>
        <v>47.25</v>
      </c>
    </row>
    <row r="3126" spans="1:17" x14ac:dyDescent="0.3">
      <c r="D3126" s="22" t="s">
        <v>6811</v>
      </c>
      <c r="E3126" s="63" t="s">
        <v>462</v>
      </c>
      <c r="F3126" s="23" t="s">
        <v>77</v>
      </c>
      <c r="G3126" s="24" t="s">
        <v>77</v>
      </c>
      <c r="K3126" s="66">
        <f t="shared" si="221"/>
        <v>0</v>
      </c>
      <c r="L3126" s="67"/>
      <c r="M3126" s="67"/>
      <c r="N3126" s="66">
        <f t="shared" si="222"/>
        <v>0</v>
      </c>
    </row>
    <row r="3127" spans="1:17" x14ac:dyDescent="0.3">
      <c r="D3127" s="22" t="s">
        <v>6812</v>
      </c>
      <c r="E3127" s="63" t="s">
        <v>462</v>
      </c>
      <c r="F3127" s="23" t="s">
        <v>77</v>
      </c>
      <c r="G3127" s="24" t="s">
        <v>77</v>
      </c>
      <c r="K3127" s="66">
        <f t="shared" si="221"/>
        <v>0</v>
      </c>
      <c r="L3127" s="67"/>
      <c r="M3127" s="67"/>
      <c r="N3127" s="66">
        <f t="shared" si="222"/>
        <v>0</v>
      </c>
    </row>
    <row r="3128" spans="1:17" x14ac:dyDescent="0.3">
      <c r="D3128" s="22" t="s">
        <v>6813</v>
      </c>
      <c r="E3128" s="63" t="s">
        <v>462</v>
      </c>
      <c r="F3128" s="23" t="s">
        <v>77</v>
      </c>
      <c r="G3128" s="24" t="s">
        <v>77</v>
      </c>
      <c r="K3128" s="66">
        <f t="shared" si="221"/>
        <v>0</v>
      </c>
      <c r="L3128" s="67"/>
      <c r="M3128" s="67"/>
      <c r="N3128" s="66">
        <f t="shared" si="222"/>
        <v>0</v>
      </c>
    </row>
    <row r="3129" spans="1:17" x14ac:dyDescent="0.3">
      <c r="D3129" s="22" t="s">
        <v>6814</v>
      </c>
      <c r="E3129" s="63" t="s">
        <v>462</v>
      </c>
      <c r="F3129" s="23" t="s">
        <v>77</v>
      </c>
      <c r="G3129" s="24" t="s">
        <v>77</v>
      </c>
      <c r="K3129" s="66">
        <f t="shared" si="221"/>
        <v>0</v>
      </c>
      <c r="L3129" s="67"/>
      <c r="M3129" s="67"/>
      <c r="N3129" s="66">
        <f t="shared" si="222"/>
        <v>0</v>
      </c>
    </row>
    <row r="3130" spans="1:17" s="39" customFormat="1" x14ac:dyDescent="0.3">
      <c r="A3130" s="35"/>
      <c r="B3130" s="36"/>
      <c r="C3130" s="37"/>
      <c r="D3130" s="38" t="s">
        <v>6815</v>
      </c>
      <c r="E3130" s="35" t="s">
        <v>462</v>
      </c>
      <c r="F3130" s="39" t="s">
        <v>77</v>
      </c>
      <c r="G3130" s="40" t="s">
        <v>77</v>
      </c>
      <c r="I3130" s="41"/>
      <c r="J3130" s="41"/>
      <c r="K3130" s="41">
        <f t="shared" si="221"/>
        <v>0</v>
      </c>
      <c r="L3130" s="42"/>
      <c r="M3130" s="42"/>
      <c r="N3130" s="41">
        <f t="shared" si="222"/>
        <v>0</v>
      </c>
      <c r="O3130" s="53"/>
      <c r="P3130" s="37"/>
      <c r="Q3130" s="36"/>
    </row>
    <row r="3131" spans="1:17" x14ac:dyDescent="0.3">
      <c r="K3131" s="66"/>
      <c r="L3131" s="67"/>
      <c r="M3131" s="67"/>
      <c r="N3131" s="66">
        <f>SUM(N3124:N3130)</f>
        <v>438.15</v>
      </c>
      <c r="O3131" s="51">
        <v>74369</v>
      </c>
      <c r="P3131" s="68">
        <v>43826</v>
      </c>
      <c r="Q3131" s="21" t="s">
        <v>4419</v>
      </c>
    </row>
    <row r="3132" spans="1:17" x14ac:dyDescent="0.3">
      <c r="K3132" s="66"/>
      <c r="L3132" s="67"/>
      <c r="M3132" s="67"/>
      <c r="N3132" s="66"/>
    </row>
    <row r="3133" spans="1:17" x14ac:dyDescent="0.3">
      <c r="A3133" s="63">
        <v>1057</v>
      </c>
      <c r="C3133" s="48">
        <v>43826</v>
      </c>
      <c r="D3133" s="22" t="s">
        <v>6818</v>
      </c>
      <c r="E3133" s="44">
        <v>21.478000000000002</v>
      </c>
      <c r="F3133" s="23" t="s">
        <v>6819</v>
      </c>
      <c r="G3133" s="24" t="s">
        <v>6820</v>
      </c>
      <c r="H3133" s="23">
        <v>1160</v>
      </c>
      <c r="I3133" s="25">
        <v>0.5</v>
      </c>
      <c r="J3133" s="46">
        <v>80110</v>
      </c>
      <c r="K3133" s="66">
        <f t="shared" ref="K3133" si="223">ROUND(J3133/0.35,-1)</f>
        <v>228890</v>
      </c>
      <c r="L3133" s="67">
        <v>230000</v>
      </c>
      <c r="M3133" s="67">
        <v>920</v>
      </c>
      <c r="N3133" s="66">
        <f t="shared" ref="N3133" si="224">I3133+M3133</f>
        <v>920.5</v>
      </c>
      <c r="O3133" s="187"/>
    </row>
    <row r="3134" spans="1:17" x14ac:dyDescent="0.3">
      <c r="A3134" s="63">
        <v>1058</v>
      </c>
      <c r="C3134" s="48">
        <v>43826</v>
      </c>
      <c r="D3134" s="22" t="s">
        <v>6821</v>
      </c>
      <c r="E3134" s="44">
        <v>0.47039999999999998</v>
      </c>
      <c r="F3134" s="23" t="s">
        <v>6822</v>
      </c>
      <c r="G3134" s="24" t="s">
        <v>6823</v>
      </c>
      <c r="H3134" s="23">
        <v>3010</v>
      </c>
      <c r="I3134" s="25">
        <v>0.5</v>
      </c>
      <c r="J3134" s="46">
        <v>40660</v>
      </c>
      <c r="K3134" s="66">
        <f t="shared" ref="K3134:K3139" si="225">ROUND(J3134/0.35,-1)</f>
        <v>116170</v>
      </c>
      <c r="L3134" s="67">
        <v>54000</v>
      </c>
      <c r="M3134" s="67">
        <v>216</v>
      </c>
      <c r="N3134" s="66">
        <f t="shared" ref="N3134:N3139" si="226">I3134+M3134</f>
        <v>216.5</v>
      </c>
    </row>
    <row r="3135" spans="1:17" x14ac:dyDescent="0.3">
      <c r="A3135" s="63">
        <v>1059</v>
      </c>
      <c r="C3135" s="68">
        <v>43826</v>
      </c>
      <c r="D3135" s="22" t="s">
        <v>4711</v>
      </c>
      <c r="E3135" s="44">
        <v>0.1</v>
      </c>
      <c r="F3135" s="23" t="s">
        <v>6824</v>
      </c>
      <c r="G3135" s="24" t="s">
        <v>6825</v>
      </c>
      <c r="H3135" s="23">
        <v>2040</v>
      </c>
      <c r="I3135" s="25">
        <v>0.5</v>
      </c>
      <c r="J3135" s="46">
        <v>15100</v>
      </c>
      <c r="K3135" s="66">
        <f t="shared" si="225"/>
        <v>43140</v>
      </c>
      <c r="L3135" s="67">
        <v>15100</v>
      </c>
      <c r="M3135" s="67">
        <v>60.4</v>
      </c>
      <c r="N3135" s="66">
        <f t="shared" si="226"/>
        <v>60.9</v>
      </c>
    </row>
    <row r="3136" spans="1:17" x14ac:dyDescent="0.3">
      <c r="A3136" s="63">
        <v>1060</v>
      </c>
      <c r="C3136" s="48">
        <v>43829</v>
      </c>
      <c r="D3136" s="22" t="s">
        <v>6829</v>
      </c>
      <c r="E3136" s="44">
        <v>13.507999999999999</v>
      </c>
      <c r="F3136" s="23" t="s">
        <v>6826</v>
      </c>
      <c r="G3136" s="24" t="s">
        <v>6827</v>
      </c>
      <c r="H3136" s="23">
        <v>1120</v>
      </c>
      <c r="I3136" s="25">
        <v>1</v>
      </c>
      <c r="J3136" s="46">
        <v>39370</v>
      </c>
      <c r="K3136" s="66">
        <f t="shared" si="225"/>
        <v>112490</v>
      </c>
      <c r="L3136" s="67">
        <v>162096</v>
      </c>
      <c r="M3136" s="67">
        <v>648.38</v>
      </c>
      <c r="N3136" s="66">
        <f t="shared" si="226"/>
        <v>649.38</v>
      </c>
      <c r="O3136" s="51" t="s">
        <v>6833</v>
      </c>
    </row>
    <row r="3137" spans="1:17" x14ac:dyDescent="0.3">
      <c r="A3137" s="63">
        <v>1061</v>
      </c>
      <c r="C3137" s="48">
        <v>43829</v>
      </c>
      <c r="D3137" s="22" t="s">
        <v>6828</v>
      </c>
      <c r="E3137" s="44">
        <v>25.184999999999999</v>
      </c>
      <c r="F3137" s="64" t="s">
        <v>6826</v>
      </c>
      <c r="G3137" s="24" t="s">
        <v>6830</v>
      </c>
      <c r="H3137" s="23">
        <v>1120</v>
      </c>
      <c r="I3137" s="25">
        <v>0.5</v>
      </c>
      <c r="J3137" s="46">
        <v>44560</v>
      </c>
      <c r="K3137" s="66">
        <f t="shared" si="225"/>
        <v>127310</v>
      </c>
      <c r="L3137" s="67">
        <v>275000</v>
      </c>
      <c r="M3137" s="67">
        <v>1100.5</v>
      </c>
      <c r="N3137" s="66">
        <f t="shared" si="226"/>
        <v>1101</v>
      </c>
      <c r="O3137" s="188"/>
    </row>
    <row r="3138" spans="1:17" x14ac:dyDescent="0.3">
      <c r="A3138" s="63">
        <v>1062</v>
      </c>
      <c r="C3138" s="48">
        <v>43829</v>
      </c>
      <c r="D3138" s="22" t="s">
        <v>6831</v>
      </c>
      <c r="E3138" s="44">
        <v>20.561</v>
      </c>
      <c r="F3138" s="64" t="s">
        <v>6826</v>
      </c>
      <c r="G3138" s="24" t="s">
        <v>6832</v>
      </c>
      <c r="H3138" s="23">
        <v>1120</v>
      </c>
      <c r="I3138" s="25">
        <v>1</v>
      </c>
      <c r="J3138" s="46">
        <v>62640</v>
      </c>
      <c r="K3138" s="66">
        <f t="shared" si="225"/>
        <v>178970</v>
      </c>
      <c r="L3138" s="67">
        <v>261000</v>
      </c>
      <c r="M3138" s="67">
        <v>1044</v>
      </c>
      <c r="N3138" s="66">
        <f t="shared" si="226"/>
        <v>1045</v>
      </c>
      <c r="O3138" s="188" t="s">
        <v>6834</v>
      </c>
    </row>
    <row r="3139" spans="1:17" x14ac:dyDescent="0.3">
      <c r="A3139" s="63" t="s">
        <v>6835</v>
      </c>
      <c r="C3139" s="48">
        <v>43829</v>
      </c>
      <c r="D3139" s="22" t="s">
        <v>6836</v>
      </c>
      <c r="E3139" s="44">
        <v>21.404</v>
      </c>
      <c r="F3139" s="23" t="s">
        <v>6838</v>
      </c>
      <c r="G3139" s="24" t="s">
        <v>6839</v>
      </c>
      <c r="H3139" s="23">
        <v>1070</v>
      </c>
      <c r="I3139" s="25">
        <v>1</v>
      </c>
      <c r="J3139" s="46">
        <v>77100</v>
      </c>
      <c r="K3139" s="66">
        <f t="shared" si="225"/>
        <v>220290</v>
      </c>
      <c r="L3139" s="67"/>
      <c r="M3139" s="67"/>
      <c r="N3139" s="66">
        <f t="shared" si="226"/>
        <v>1</v>
      </c>
    </row>
    <row r="3140" spans="1:17" s="39" customFormat="1" x14ac:dyDescent="0.3">
      <c r="A3140" s="35"/>
      <c r="B3140" s="36"/>
      <c r="C3140" s="37"/>
      <c r="D3140" s="38" t="s">
        <v>6837</v>
      </c>
      <c r="E3140" s="35">
        <v>0.57399999999999995</v>
      </c>
      <c r="F3140" s="39" t="s">
        <v>77</v>
      </c>
      <c r="G3140" s="40" t="s">
        <v>77</v>
      </c>
      <c r="I3140" s="41"/>
      <c r="J3140" s="41"/>
      <c r="K3140" s="41"/>
      <c r="L3140" s="42"/>
      <c r="M3140" s="42"/>
      <c r="N3140" s="41"/>
      <c r="O3140" s="53"/>
      <c r="P3140" s="37"/>
      <c r="Q3140" s="36"/>
    </row>
    <row r="3141" spans="1:17" x14ac:dyDescent="0.3">
      <c r="K3141" s="66"/>
      <c r="L3141" s="67"/>
      <c r="M3141" s="67"/>
      <c r="N3141" s="66">
        <f>SUM(N3133:N3140)</f>
        <v>3994.28</v>
      </c>
      <c r="O3141" s="51">
        <v>74396</v>
      </c>
      <c r="P3141" s="68">
        <v>43829</v>
      </c>
      <c r="Q3141" s="21" t="s">
        <v>4419</v>
      </c>
    </row>
    <row r="3142" spans="1:17" x14ac:dyDescent="0.3">
      <c r="K3142" s="66"/>
      <c r="L3142" s="67"/>
      <c r="M3142" s="67"/>
      <c r="N3142" s="66"/>
    </row>
    <row r="3143" spans="1:17" s="64" customFormat="1" x14ac:dyDescent="0.3">
      <c r="A3143" s="63">
        <v>1044</v>
      </c>
      <c r="B3143" s="21"/>
      <c r="C3143" s="68">
        <v>43818</v>
      </c>
      <c r="D3143" s="62" t="s">
        <v>6778</v>
      </c>
      <c r="E3143" s="63" t="s">
        <v>2243</v>
      </c>
      <c r="F3143" s="64" t="s">
        <v>6781</v>
      </c>
      <c r="G3143" s="65" t="s">
        <v>6782</v>
      </c>
      <c r="H3143" s="64">
        <v>1180</v>
      </c>
      <c r="I3143" s="66">
        <v>1.5</v>
      </c>
      <c r="J3143" s="66">
        <v>84120</v>
      </c>
      <c r="K3143" s="66">
        <f>ROUND(J3143/0.35,-1)</f>
        <v>240340</v>
      </c>
      <c r="L3143" s="67">
        <v>272.8</v>
      </c>
      <c r="M3143" s="67">
        <v>1091.2</v>
      </c>
      <c r="N3143" s="66">
        <f>I3143+M3143</f>
        <v>1092.7</v>
      </c>
      <c r="O3143" s="189"/>
      <c r="P3143" s="68"/>
      <c r="Q3143" s="21"/>
    </row>
    <row r="3144" spans="1:17" s="64" customFormat="1" x14ac:dyDescent="0.3">
      <c r="A3144" s="63"/>
      <c r="B3144" s="21"/>
      <c r="C3144" s="68"/>
      <c r="D3144" s="62" t="s">
        <v>6779</v>
      </c>
      <c r="E3144" s="63">
        <v>38.768999999999998</v>
      </c>
      <c r="F3144" s="64" t="s">
        <v>77</v>
      </c>
      <c r="G3144" s="65" t="s">
        <v>77</v>
      </c>
      <c r="I3144" s="66"/>
      <c r="J3144" s="66"/>
      <c r="K3144" s="66">
        <f>ROUND(J3144/0.35,-1)</f>
        <v>0</v>
      </c>
      <c r="L3144" s="67"/>
      <c r="M3144" s="67"/>
      <c r="N3144" s="66">
        <f>I3144+M3144</f>
        <v>0</v>
      </c>
      <c r="O3144" s="189"/>
      <c r="P3144" s="68"/>
      <c r="Q3144" s="21"/>
    </row>
    <row r="3145" spans="1:17" s="64" customFormat="1" x14ac:dyDescent="0.3">
      <c r="A3145" s="63"/>
      <c r="B3145" s="21"/>
      <c r="C3145" s="68"/>
      <c r="D3145" s="62" t="s">
        <v>6780</v>
      </c>
      <c r="E3145" s="63">
        <v>9.577</v>
      </c>
      <c r="F3145" s="64" t="s">
        <v>77</v>
      </c>
      <c r="G3145" s="65" t="s">
        <v>77</v>
      </c>
      <c r="I3145" s="66"/>
      <c r="J3145" s="66"/>
      <c r="K3145" s="66">
        <f>ROUND(J3145/0.35,-1)</f>
        <v>0</v>
      </c>
      <c r="L3145" s="67"/>
      <c r="M3145" s="67"/>
      <c r="N3145" s="66">
        <f>I3145+M3145</f>
        <v>0</v>
      </c>
      <c r="O3145" s="189"/>
      <c r="P3145" s="68"/>
      <c r="Q3145" s="21"/>
    </row>
    <row r="3146" spans="1:17" s="64" customFormat="1" x14ac:dyDescent="0.3">
      <c r="A3146" s="63">
        <v>1063</v>
      </c>
      <c r="B3146" s="21"/>
      <c r="C3146" s="68">
        <v>43829</v>
      </c>
      <c r="D3146" s="62" t="s">
        <v>6840</v>
      </c>
      <c r="E3146" s="63">
        <v>0.17199999999999999</v>
      </c>
      <c r="F3146" s="64" t="s">
        <v>6841</v>
      </c>
      <c r="G3146" s="65" t="s">
        <v>6842</v>
      </c>
      <c r="H3146" s="64">
        <v>3010</v>
      </c>
      <c r="I3146" s="66">
        <v>1</v>
      </c>
      <c r="J3146" s="66">
        <v>7860</v>
      </c>
      <c r="K3146" s="66">
        <f>ROUND(J3146/0.35,-1)</f>
        <v>22460</v>
      </c>
      <c r="L3146" s="67">
        <v>80852.86</v>
      </c>
      <c r="M3146" s="67">
        <v>323.60000000000002</v>
      </c>
      <c r="N3146" s="66">
        <f>I3146+M3146</f>
        <v>324.60000000000002</v>
      </c>
      <c r="O3146" s="189"/>
      <c r="P3146" s="68"/>
      <c r="Q3146" s="21"/>
    </row>
    <row r="3147" spans="1:17" x14ac:dyDescent="0.3">
      <c r="D3147" s="22" t="s">
        <v>6840</v>
      </c>
      <c r="E3147" s="44">
        <v>0.17199999999999999</v>
      </c>
      <c r="F3147" s="23" t="s">
        <v>77</v>
      </c>
      <c r="G3147" s="24" t="s">
        <v>77</v>
      </c>
      <c r="K3147" s="66">
        <f t="shared" ref="K3147:K3157" si="227">ROUND(J3147/0.35,-1)</f>
        <v>0</v>
      </c>
      <c r="L3147" s="67"/>
      <c r="M3147" s="67"/>
      <c r="N3147" s="66">
        <f t="shared" ref="N3147:N3157" si="228">I3147+M3147</f>
        <v>0</v>
      </c>
    </row>
    <row r="3148" spans="1:17" x14ac:dyDescent="0.3">
      <c r="A3148" s="63">
        <v>1064</v>
      </c>
      <c r="C3148" s="48">
        <v>43829</v>
      </c>
      <c r="D3148" s="22" t="s">
        <v>6843</v>
      </c>
      <c r="E3148" s="44">
        <v>10.3</v>
      </c>
      <c r="F3148" s="23" t="s">
        <v>6844</v>
      </c>
      <c r="G3148" s="24" t="s">
        <v>6846</v>
      </c>
      <c r="H3148" s="23">
        <v>1110</v>
      </c>
      <c r="I3148" s="25">
        <v>0.5</v>
      </c>
      <c r="J3148" s="46">
        <v>7290</v>
      </c>
      <c r="K3148" s="66">
        <f t="shared" si="227"/>
        <v>20830</v>
      </c>
      <c r="L3148" s="67">
        <v>23250</v>
      </c>
      <c r="M3148" s="67">
        <v>93</v>
      </c>
      <c r="N3148" s="66">
        <f t="shared" si="228"/>
        <v>93.5</v>
      </c>
      <c r="O3148" s="51" t="s">
        <v>6847</v>
      </c>
    </row>
    <row r="3149" spans="1:17" x14ac:dyDescent="0.3">
      <c r="A3149" s="63">
        <v>1065</v>
      </c>
      <c r="C3149" s="68">
        <v>43829</v>
      </c>
      <c r="D3149" s="62" t="s">
        <v>6843</v>
      </c>
      <c r="E3149" s="44">
        <v>10.3</v>
      </c>
      <c r="F3149" s="23" t="s">
        <v>6845</v>
      </c>
      <c r="G3149" s="24" t="s">
        <v>77</v>
      </c>
      <c r="H3149" s="23">
        <v>1110</v>
      </c>
      <c r="I3149" s="25">
        <v>0.5</v>
      </c>
      <c r="J3149" s="46">
        <v>7290</v>
      </c>
      <c r="K3149" s="66">
        <f t="shared" si="227"/>
        <v>20830</v>
      </c>
      <c r="L3149" s="67">
        <v>23250</v>
      </c>
      <c r="M3149" s="67">
        <v>93</v>
      </c>
      <c r="N3149" s="66">
        <f t="shared" si="228"/>
        <v>93.5</v>
      </c>
      <c r="O3149" s="190" t="s">
        <v>6847</v>
      </c>
    </row>
    <row r="3150" spans="1:17" x14ac:dyDescent="0.3">
      <c r="A3150" s="63" t="s">
        <v>6848</v>
      </c>
      <c r="C3150" s="48">
        <v>43830</v>
      </c>
      <c r="D3150" s="22" t="s">
        <v>6849</v>
      </c>
      <c r="E3150" s="44">
        <v>38.997999999999998</v>
      </c>
      <c r="F3150" s="23" t="s">
        <v>6850</v>
      </c>
      <c r="G3150" s="64" t="s">
        <v>6851</v>
      </c>
      <c r="H3150" s="23">
        <v>1210</v>
      </c>
      <c r="I3150" s="25">
        <v>0.5</v>
      </c>
      <c r="J3150" s="46">
        <v>68560</v>
      </c>
      <c r="K3150" s="66">
        <f t="shared" si="227"/>
        <v>195890</v>
      </c>
      <c r="L3150" s="67"/>
      <c r="M3150" s="67"/>
      <c r="N3150" s="66">
        <f t="shared" si="228"/>
        <v>0.5</v>
      </c>
    </row>
    <row r="3151" spans="1:17" x14ac:dyDescent="0.3">
      <c r="A3151" s="63">
        <v>1066</v>
      </c>
      <c r="C3151" s="48">
        <v>43830</v>
      </c>
      <c r="D3151" s="22" t="s">
        <v>6852</v>
      </c>
      <c r="E3151" s="44">
        <v>1.6679999999999999</v>
      </c>
      <c r="F3151" s="23" t="s">
        <v>6854</v>
      </c>
      <c r="G3151" s="24" t="s">
        <v>6855</v>
      </c>
      <c r="H3151" s="23">
        <v>1200</v>
      </c>
      <c r="I3151" s="25">
        <v>1</v>
      </c>
      <c r="J3151" s="46">
        <v>35430</v>
      </c>
      <c r="K3151" s="66">
        <f t="shared" si="227"/>
        <v>101230</v>
      </c>
      <c r="L3151" s="67">
        <v>75000</v>
      </c>
      <c r="M3151" s="67">
        <v>300</v>
      </c>
      <c r="N3151" s="66">
        <f t="shared" si="228"/>
        <v>301</v>
      </c>
    </row>
    <row r="3152" spans="1:17" x14ac:dyDescent="0.3">
      <c r="D3152" s="22" t="s">
        <v>6853</v>
      </c>
      <c r="F3152" s="23" t="s">
        <v>77</v>
      </c>
      <c r="G3152" s="24" t="s">
        <v>77</v>
      </c>
      <c r="K3152" s="66">
        <f t="shared" si="227"/>
        <v>0</v>
      </c>
      <c r="L3152" s="67"/>
      <c r="M3152" s="67"/>
      <c r="N3152" s="66">
        <f t="shared" si="228"/>
        <v>0</v>
      </c>
    </row>
    <row r="3153" spans="1:17" x14ac:dyDescent="0.3">
      <c r="A3153" s="63">
        <v>1067</v>
      </c>
      <c r="C3153" s="48">
        <v>43830</v>
      </c>
      <c r="D3153" s="22" t="s">
        <v>6856</v>
      </c>
      <c r="E3153" s="44" t="s">
        <v>6857</v>
      </c>
      <c r="F3153" s="23" t="s">
        <v>3083</v>
      </c>
      <c r="G3153" s="24" t="s">
        <v>6858</v>
      </c>
      <c r="H3153" s="23">
        <v>3010</v>
      </c>
      <c r="I3153" s="25">
        <v>0.5</v>
      </c>
      <c r="J3153" s="46">
        <v>29790</v>
      </c>
      <c r="K3153" s="66">
        <f t="shared" si="227"/>
        <v>85110</v>
      </c>
      <c r="L3153" s="67">
        <v>145000</v>
      </c>
      <c r="M3153" s="67">
        <v>580</v>
      </c>
      <c r="N3153" s="66">
        <f t="shared" si="228"/>
        <v>580.5</v>
      </c>
    </row>
    <row r="3154" spans="1:17" s="39" customFormat="1" x14ac:dyDescent="0.3">
      <c r="A3154" s="35" t="s">
        <v>6859</v>
      </c>
      <c r="B3154" s="36"/>
      <c r="C3154" s="37">
        <v>43830</v>
      </c>
      <c r="D3154" s="38" t="s">
        <v>3836</v>
      </c>
      <c r="E3154" s="35" t="s">
        <v>6860</v>
      </c>
      <c r="F3154" s="39" t="s">
        <v>6861</v>
      </c>
      <c r="G3154" s="40" t="s">
        <v>6862</v>
      </c>
      <c r="H3154" s="39">
        <v>3010</v>
      </c>
      <c r="I3154" s="41">
        <v>0.5</v>
      </c>
      <c r="J3154" s="41">
        <v>20060</v>
      </c>
      <c r="K3154" s="41">
        <f t="shared" si="227"/>
        <v>57310</v>
      </c>
      <c r="L3154" s="42"/>
      <c r="M3154" s="42"/>
      <c r="N3154" s="41">
        <f t="shared" si="228"/>
        <v>0.5</v>
      </c>
      <c r="O3154" s="53"/>
      <c r="P3154" s="37"/>
      <c r="Q3154" s="36"/>
    </row>
    <row r="3155" spans="1:17" x14ac:dyDescent="0.3">
      <c r="K3155" s="66"/>
      <c r="L3155" s="67"/>
      <c r="M3155" s="67"/>
      <c r="N3155" s="66">
        <f>SUM(N3143:N3154)</f>
        <v>2486.8000000000002</v>
      </c>
      <c r="O3155" s="51">
        <v>74421</v>
      </c>
      <c r="P3155" s="68">
        <v>43830</v>
      </c>
      <c r="Q3155" s="21" t="s">
        <v>4419</v>
      </c>
    </row>
    <row r="3156" spans="1:17" x14ac:dyDescent="0.3">
      <c r="K3156" s="66"/>
      <c r="L3156" s="67"/>
      <c r="M3156" s="67"/>
      <c r="N3156" s="66"/>
    </row>
    <row r="3157" spans="1:17" s="39" customFormat="1" x14ac:dyDescent="0.3">
      <c r="A3157" s="35" t="s">
        <v>6863</v>
      </c>
      <c r="B3157" s="36"/>
      <c r="C3157" s="37">
        <v>43830</v>
      </c>
      <c r="D3157" s="38" t="s">
        <v>6864</v>
      </c>
      <c r="E3157" s="35" t="s">
        <v>5690</v>
      </c>
      <c r="F3157" s="39" t="s">
        <v>6865</v>
      </c>
      <c r="G3157" s="40" t="s">
        <v>6866</v>
      </c>
      <c r="H3157" s="39">
        <v>3010</v>
      </c>
      <c r="I3157" s="41">
        <v>0.5</v>
      </c>
      <c r="J3157" s="41">
        <v>57370</v>
      </c>
      <c r="K3157" s="41">
        <f t="shared" si="227"/>
        <v>163910</v>
      </c>
      <c r="L3157" s="42"/>
      <c r="M3157" s="42"/>
      <c r="N3157" s="41">
        <f t="shared" si="228"/>
        <v>0.5</v>
      </c>
      <c r="O3157" s="53"/>
      <c r="P3157" s="37"/>
      <c r="Q3157" s="36"/>
    </row>
    <row r="3158" spans="1:17" x14ac:dyDescent="0.3">
      <c r="K3158" s="66"/>
      <c r="L3158" s="67"/>
      <c r="M3158" s="67"/>
      <c r="N3158" s="66">
        <f>N3157</f>
        <v>0.5</v>
      </c>
      <c r="O3158" s="51">
        <v>74463</v>
      </c>
      <c r="P3158" s="68">
        <v>43832</v>
      </c>
      <c r="Q3158" s="21" t="s">
        <v>4419</v>
      </c>
    </row>
    <row r="3159" spans="1:17" ht="26" x14ac:dyDescent="0.3">
      <c r="K3159" s="66"/>
      <c r="L3159" s="67"/>
      <c r="M3159" s="67"/>
      <c r="N3159" s="66"/>
      <c r="O3159" s="51" t="s">
        <v>6867</v>
      </c>
    </row>
    <row r="3160" spans="1:17" s="64" customFormat="1" x14ac:dyDescent="0.3">
      <c r="A3160" s="63"/>
      <c r="B3160" s="21"/>
      <c r="C3160" s="68"/>
      <c r="D3160" s="62"/>
      <c r="E3160" s="63"/>
      <c r="G3160" s="65"/>
      <c r="I3160" s="66"/>
      <c r="J3160" s="66"/>
      <c r="K3160" s="66"/>
      <c r="L3160" s="67"/>
      <c r="M3160" s="67"/>
      <c r="N3160" s="66"/>
      <c r="O3160" s="191"/>
      <c r="P3160" s="68"/>
      <c r="Q3160" s="21"/>
    </row>
    <row r="3161" spans="1:17" x14ac:dyDescent="0.3">
      <c r="K3161" s="66"/>
      <c r="L3161" s="67"/>
      <c r="M3161" s="67"/>
      <c r="N3161" s="66"/>
    </row>
    <row r="3162" spans="1:17" x14ac:dyDescent="0.3">
      <c r="G3162" s="192" t="s">
        <v>6868</v>
      </c>
      <c r="H3162" s="193"/>
      <c r="I3162" s="194">
        <f>SUM(I2:I3161)</f>
        <v>1374</v>
      </c>
      <c r="J3162" s="194"/>
      <c r="K3162" s="194"/>
      <c r="L3162" s="195"/>
      <c r="M3162" s="195">
        <f>SUM(M2:M3158)</f>
        <v>550946.83999999973</v>
      </c>
      <c r="N3162" s="194"/>
    </row>
    <row r="3163" spans="1:17" x14ac:dyDescent="0.3">
      <c r="K3163" s="66"/>
      <c r="L3163" s="67"/>
      <c r="M3163" s="67"/>
      <c r="N3163" s="66"/>
    </row>
    <row r="3164" spans="1:17" x14ac:dyDescent="0.3">
      <c r="K3164" s="66"/>
      <c r="L3164" s="67"/>
      <c r="M3164" s="67"/>
      <c r="N3164" s="66"/>
    </row>
    <row r="3165" spans="1:17" x14ac:dyDescent="0.3">
      <c r="K3165" s="66"/>
      <c r="L3165" s="67"/>
      <c r="M3165" s="67"/>
      <c r="N3165" s="66"/>
    </row>
    <row r="3166" spans="1:17" x14ac:dyDescent="0.3">
      <c r="K3166" s="66"/>
      <c r="L3166" s="67"/>
      <c r="M3166" s="67"/>
      <c r="N3166" s="66"/>
    </row>
    <row r="3167" spans="1:17" x14ac:dyDescent="0.3">
      <c r="K3167" s="197" t="s">
        <v>6869</v>
      </c>
      <c r="L3167" s="198"/>
      <c r="M3167" s="195">
        <f>(M3162/4)*1000</f>
        <v>137736709.99999994</v>
      </c>
      <c r="N3167" s="66"/>
    </row>
    <row r="3168" spans="1:17" x14ac:dyDescent="0.3">
      <c r="K3168" s="66"/>
      <c r="L3168" s="67"/>
      <c r="M3168" s="67"/>
      <c r="N3168" s="66"/>
    </row>
    <row r="3169" spans="11:14" x14ac:dyDescent="0.3">
      <c r="K3169" s="66"/>
      <c r="L3169" s="67"/>
      <c r="M3169" s="67"/>
      <c r="N3169" s="66"/>
    </row>
    <row r="3170" spans="11:14" x14ac:dyDescent="0.3">
      <c r="K3170" s="66"/>
      <c r="L3170" s="67"/>
      <c r="M3170" s="67"/>
      <c r="N3170" s="66"/>
    </row>
    <row r="3171" spans="11:14" x14ac:dyDescent="0.3">
      <c r="K3171" s="66"/>
      <c r="L3171" s="67"/>
      <c r="M3171" s="67"/>
      <c r="N3171" s="66"/>
    </row>
    <row r="3172" spans="11:14" x14ac:dyDescent="0.3">
      <c r="K3172" s="66"/>
      <c r="L3172" s="67"/>
      <c r="M3172" s="67"/>
      <c r="N3172" s="66"/>
    </row>
    <row r="3173" spans="11:14" x14ac:dyDescent="0.3">
      <c r="K3173" s="66"/>
      <c r="L3173" s="67"/>
      <c r="M3173" s="67"/>
      <c r="N3173" s="66"/>
    </row>
    <row r="3174" spans="11:14" x14ac:dyDescent="0.3">
      <c r="K3174" s="66"/>
      <c r="L3174" s="67"/>
      <c r="M3174" s="67"/>
      <c r="N3174" s="66"/>
    </row>
    <row r="3175" spans="11:14" x14ac:dyDescent="0.3">
      <c r="K3175" s="66"/>
      <c r="L3175" s="67"/>
      <c r="M3175" s="67"/>
      <c r="N3175" s="66"/>
    </row>
    <row r="3176" spans="11:14" x14ac:dyDescent="0.3">
      <c r="K3176" s="66"/>
      <c r="L3176" s="67"/>
      <c r="M3176" s="67"/>
      <c r="N3176" s="66"/>
    </row>
    <row r="3177" spans="11:14" x14ac:dyDescent="0.3">
      <c r="K3177" s="66"/>
      <c r="L3177" s="67"/>
      <c r="M3177" s="67"/>
      <c r="N3177" s="66"/>
    </row>
    <row r="3178" spans="11:14" x14ac:dyDescent="0.3">
      <c r="K3178" s="66"/>
      <c r="L3178" s="67"/>
      <c r="M3178" s="67"/>
      <c r="N3178" s="66"/>
    </row>
    <row r="3179" spans="11:14" x14ac:dyDescent="0.3">
      <c r="K3179" s="66"/>
      <c r="L3179" s="67"/>
      <c r="M3179" s="67"/>
      <c r="N3179" s="66"/>
    </row>
    <row r="3180" spans="11:14" x14ac:dyDescent="0.3">
      <c r="K3180" s="66"/>
      <c r="L3180" s="67"/>
      <c r="M3180" s="67"/>
      <c r="N3180" s="66"/>
    </row>
    <row r="3181" spans="11:14" x14ac:dyDescent="0.3">
      <c r="K3181" s="66"/>
      <c r="L3181" s="67"/>
      <c r="M3181" s="67"/>
      <c r="N3181" s="66"/>
    </row>
    <row r="3182" spans="11:14" x14ac:dyDescent="0.3">
      <c r="K3182" s="66"/>
      <c r="L3182" s="67"/>
      <c r="M3182" s="67"/>
      <c r="N3182" s="66"/>
    </row>
    <row r="3183" spans="11:14" x14ac:dyDescent="0.3">
      <c r="K3183" s="66"/>
      <c r="L3183" s="67"/>
      <c r="M3183" s="67"/>
      <c r="N3183" s="66"/>
    </row>
    <row r="3184" spans="11:14" x14ac:dyDescent="0.3">
      <c r="K3184" s="66"/>
      <c r="L3184" s="67"/>
      <c r="M3184" s="67"/>
      <c r="N3184" s="66"/>
    </row>
    <row r="3185" spans="11:14" x14ac:dyDescent="0.3">
      <c r="K3185" s="66"/>
      <c r="L3185" s="67"/>
      <c r="M3185" s="67"/>
      <c r="N3185" s="66"/>
    </row>
    <row r="3186" spans="11:14" x14ac:dyDescent="0.3">
      <c r="K3186" s="66"/>
      <c r="L3186" s="67"/>
      <c r="M3186" s="67"/>
      <c r="N3186" s="66"/>
    </row>
    <row r="3187" spans="11:14" x14ac:dyDescent="0.3">
      <c r="K3187" s="66"/>
      <c r="L3187" s="67"/>
      <c r="M3187" s="67"/>
      <c r="N3187" s="66"/>
    </row>
    <row r="3188" spans="11:14" x14ac:dyDescent="0.3">
      <c r="K3188" s="66"/>
      <c r="L3188" s="67"/>
      <c r="M3188" s="67"/>
      <c r="N3188" s="66"/>
    </row>
    <row r="3189" spans="11:14" x14ac:dyDescent="0.3">
      <c r="K3189" s="66"/>
      <c r="L3189" s="67"/>
      <c r="M3189" s="67"/>
      <c r="N3189" s="66"/>
    </row>
    <row r="3190" spans="11:14" x14ac:dyDescent="0.3">
      <c r="K3190" s="66"/>
      <c r="L3190" s="67"/>
      <c r="M3190" s="67"/>
      <c r="N3190" s="66"/>
    </row>
    <row r="3191" spans="11:14" x14ac:dyDescent="0.3">
      <c r="K3191" s="66"/>
      <c r="L3191" s="67"/>
      <c r="M3191" s="67"/>
      <c r="N3191" s="66"/>
    </row>
    <row r="3192" spans="11:14" x14ac:dyDescent="0.3">
      <c r="K3192" s="66"/>
      <c r="L3192" s="67"/>
      <c r="M3192" s="67"/>
      <c r="N3192" s="66"/>
    </row>
    <row r="3193" spans="11:14" x14ac:dyDescent="0.3">
      <c r="K3193" s="66"/>
      <c r="L3193" s="67"/>
      <c r="M3193" s="67"/>
      <c r="N3193" s="66"/>
    </row>
    <row r="3194" spans="11:14" x14ac:dyDescent="0.3">
      <c r="K3194" s="66"/>
      <c r="L3194" s="67"/>
      <c r="M3194" s="67"/>
      <c r="N3194" s="66"/>
    </row>
    <row r="3195" spans="11:14" x14ac:dyDescent="0.3">
      <c r="K3195" s="66"/>
      <c r="L3195" s="67"/>
      <c r="M3195" s="67"/>
      <c r="N3195" s="66"/>
    </row>
    <row r="3196" spans="11:14" x14ac:dyDescent="0.3">
      <c r="K3196" s="66"/>
      <c r="L3196" s="67"/>
      <c r="M3196" s="67"/>
      <c r="N3196" s="66"/>
    </row>
    <row r="3197" spans="11:14" x14ac:dyDescent="0.3">
      <c r="K3197" s="66"/>
      <c r="L3197" s="67"/>
      <c r="M3197" s="67"/>
      <c r="N3197" s="66"/>
    </row>
    <row r="3198" spans="11:14" x14ac:dyDescent="0.3">
      <c r="K3198" s="66"/>
      <c r="L3198" s="67"/>
      <c r="M3198" s="67"/>
      <c r="N3198" s="66"/>
    </row>
    <row r="3199" spans="11:14" x14ac:dyDescent="0.3">
      <c r="K3199" s="66"/>
      <c r="L3199" s="67"/>
      <c r="M3199" s="67"/>
      <c r="N3199" s="66"/>
    </row>
    <row r="3200" spans="11:14" x14ac:dyDescent="0.3">
      <c r="K3200" s="66"/>
      <c r="L3200" s="67"/>
      <c r="M3200" s="67"/>
      <c r="N3200" s="66"/>
    </row>
    <row r="3201" spans="11:14" x14ac:dyDescent="0.3">
      <c r="K3201" s="66"/>
      <c r="L3201" s="67"/>
      <c r="M3201" s="67"/>
      <c r="N3201" s="66"/>
    </row>
    <row r="3202" spans="11:14" x14ac:dyDescent="0.3">
      <c r="K3202" s="66"/>
      <c r="L3202" s="67"/>
      <c r="M3202" s="67"/>
      <c r="N3202" s="66"/>
    </row>
    <row r="3203" spans="11:14" x14ac:dyDescent="0.3">
      <c r="K3203" s="66"/>
      <c r="L3203" s="67"/>
      <c r="M3203" s="67"/>
      <c r="N3203" s="66"/>
    </row>
    <row r="3204" spans="11:14" x14ac:dyDescent="0.3">
      <c r="K3204" s="66"/>
      <c r="L3204" s="67"/>
      <c r="M3204" s="67"/>
      <c r="N3204" s="66"/>
    </row>
    <row r="3205" spans="11:14" x14ac:dyDescent="0.3">
      <c r="K3205" s="66"/>
      <c r="L3205" s="67"/>
      <c r="M3205" s="67"/>
      <c r="N3205" s="66"/>
    </row>
    <row r="3206" spans="11:14" x14ac:dyDescent="0.3">
      <c r="K3206" s="66"/>
      <c r="L3206" s="67"/>
      <c r="M3206" s="67"/>
      <c r="N3206" s="66"/>
    </row>
    <row r="3207" spans="11:14" x14ac:dyDescent="0.3">
      <c r="K3207" s="66"/>
      <c r="L3207" s="67"/>
      <c r="M3207" s="67"/>
      <c r="N3207" s="66"/>
    </row>
    <row r="3208" spans="11:14" x14ac:dyDescent="0.3">
      <c r="K3208" s="66"/>
      <c r="L3208" s="67"/>
      <c r="M3208" s="67"/>
      <c r="N3208" s="66"/>
    </row>
    <row r="3209" spans="11:14" x14ac:dyDescent="0.3">
      <c r="K3209" s="66"/>
      <c r="L3209" s="67"/>
      <c r="M3209" s="67"/>
      <c r="N3209" s="66"/>
    </row>
    <row r="3210" spans="11:14" x14ac:dyDescent="0.3">
      <c r="K3210" s="66"/>
      <c r="L3210" s="67"/>
      <c r="M3210" s="67"/>
      <c r="N3210" s="66"/>
    </row>
    <row r="3211" spans="11:14" x14ac:dyDescent="0.3">
      <c r="K3211" s="66"/>
      <c r="L3211" s="67"/>
      <c r="M3211" s="67"/>
      <c r="N3211" s="66"/>
    </row>
    <row r="3212" spans="11:14" x14ac:dyDescent="0.3">
      <c r="K3212" s="66"/>
      <c r="L3212" s="67"/>
      <c r="M3212" s="67"/>
      <c r="N3212" s="66"/>
    </row>
    <row r="3213" spans="11:14" x14ac:dyDescent="0.3">
      <c r="K3213" s="66"/>
      <c r="L3213" s="67"/>
      <c r="M3213" s="67"/>
      <c r="N3213" s="66"/>
    </row>
    <row r="3214" spans="11:14" x14ac:dyDescent="0.3">
      <c r="K3214" s="66"/>
      <c r="L3214" s="67"/>
      <c r="M3214" s="67"/>
      <c r="N3214" s="66"/>
    </row>
    <row r="3215" spans="11:14" x14ac:dyDescent="0.3">
      <c r="K3215" s="66"/>
      <c r="L3215" s="67"/>
      <c r="M3215" s="67"/>
      <c r="N3215" s="66"/>
    </row>
    <row r="3216" spans="11:14" x14ac:dyDescent="0.3">
      <c r="K3216" s="66"/>
      <c r="L3216" s="67"/>
      <c r="M3216" s="67"/>
      <c r="N3216" s="66"/>
    </row>
    <row r="3217" spans="11:14" x14ac:dyDescent="0.3">
      <c r="K3217" s="66"/>
      <c r="L3217" s="67"/>
      <c r="M3217" s="67"/>
      <c r="N3217" s="66"/>
    </row>
    <row r="3218" spans="11:14" x14ac:dyDescent="0.3">
      <c r="K3218" s="66"/>
      <c r="L3218" s="67"/>
      <c r="M3218" s="67"/>
      <c r="N3218" s="66"/>
    </row>
    <row r="3219" spans="11:14" x14ac:dyDescent="0.3">
      <c r="K3219" s="66"/>
      <c r="L3219" s="67"/>
      <c r="M3219" s="67"/>
      <c r="N3219" s="66"/>
    </row>
    <row r="3220" spans="11:14" x14ac:dyDescent="0.3">
      <c r="K3220" s="66"/>
      <c r="L3220" s="67"/>
      <c r="M3220" s="67"/>
      <c r="N3220" s="66"/>
    </row>
    <row r="3221" spans="11:14" x14ac:dyDescent="0.3">
      <c r="K3221" s="66"/>
      <c r="L3221" s="67"/>
      <c r="M3221" s="67"/>
      <c r="N3221" s="66"/>
    </row>
    <row r="3222" spans="11:14" x14ac:dyDescent="0.3">
      <c r="K3222" s="66"/>
      <c r="L3222" s="67"/>
      <c r="M3222" s="67"/>
      <c r="N3222" s="66"/>
    </row>
    <row r="3223" spans="11:14" x14ac:dyDescent="0.3">
      <c r="K3223" s="66"/>
      <c r="L3223" s="67"/>
      <c r="M3223" s="67"/>
      <c r="N3223" s="66"/>
    </row>
    <row r="3224" spans="11:14" x14ac:dyDescent="0.3">
      <c r="K3224" s="66"/>
      <c r="L3224" s="67"/>
      <c r="M3224" s="67"/>
      <c r="N3224" s="66"/>
    </row>
    <row r="3225" spans="11:14" x14ac:dyDescent="0.3">
      <c r="K3225" s="66"/>
      <c r="L3225" s="67"/>
      <c r="M3225" s="67"/>
      <c r="N3225" s="66"/>
    </row>
    <row r="3226" spans="11:14" x14ac:dyDescent="0.3">
      <c r="K3226" s="66"/>
      <c r="L3226" s="67"/>
      <c r="M3226" s="67"/>
      <c r="N3226" s="66"/>
    </row>
    <row r="3227" spans="11:14" x14ac:dyDescent="0.3">
      <c r="K3227" s="66"/>
      <c r="L3227" s="67"/>
      <c r="M3227" s="67"/>
      <c r="N3227" s="66"/>
    </row>
    <row r="3228" spans="11:14" x14ac:dyDescent="0.3">
      <c r="K3228" s="66"/>
      <c r="L3228" s="67"/>
      <c r="M3228" s="67"/>
      <c r="N3228" s="66"/>
    </row>
    <row r="3229" spans="11:14" x14ac:dyDescent="0.3">
      <c r="K3229" s="66"/>
      <c r="L3229" s="67"/>
      <c r="M3229" s="67"/>
      <c r="N3229" s="66"/>
    </row>
    <row r="3230" spans="11:14" x14ac:dyDescent="0.3">
      <c r="K3230" s="66"/>
      <c r="L3230" s="67"/>
      <c r="M3230" s="67"/>
      <c r="N3230" s="66"/>
    </row>
    <row r="3231" spans="11:14" x14ac:dyDescent="0.3">
      <c r="K3231" s="66"/>
      <c r="L3231" s="67"/>
      <c r="M3231" s="67"/>
      <c r="N3231" s="66"/>
    </row>
    <row r="3232" spans="11:14" x14ac:dyDescent="0.3">
      <c r="K3232" s="66"/>
      <c r="L3232" s="67"/>
      <c r="M3232" s="67"/>
      <c r="N3232" s="66"/>
    </row>
    <row r="3233" spans="11:14" x14ac:dyDescent="0.3">
      <c r="K3233" s="66"/>
      <c r="L3233" s="67"/>
      <c r="M3233" s="67"/>
      <c r="N3233" s="66"/>
    </row>
    <row r="3234" spans="11:14" x14ac:dyDescent="0.3">
      <c r="K3234" s="66"/>
      <c r="L3234" s="67"/>
      <c r="M3234" s="67"/>
      <c r="N3234" s="66"/>
    </row>
    <row r="3235" spans="11:14" x14ac:dyDescent="0.3">
      <c r="K3235" s="66"/>
      <c r="L3235" s="67"/>
      <c r="M3235" s="67"/>
      <c r="N3235" s="66"/>
    </row>
    <row r="3236" spans="11:14" x14ac:dyDescent="0.3">
      <c r="K3236" s="66"/>
      <c r="L3236" s="67"/>
      <c r="M3236" s="67"/>
      <c r="N3236" s="66"/>
    </row>
    <row r="3237" spans="11:14" x14ac:dyDescent="0.3">
      <c r="K3237" s="66"/>
      <c r="L3237" s="67"/>
      <c r="M3237" s="67"/>
      <c r="N3237" s="66"/>
    </row>
    <row r="3238" spans="11:14" x14ac:dyDescent="0.3">
      <c r="K3238" s="66"/>
      <c r="L3238" s="67"/>
      <c r="M3238" s="67"/>
      <c r="N3238" s="66"/>
    </row>
    <row r="3239" spans="11:14" x14ac:dyDescent="0.3">
      <c r="K3239" s="66"/>
      <c r="L3239" s="67"/>
      <c r="M3239" s="67"/>
      <c r="N3239" s="66"/>
    </row>
    <row r="3240" spans="11:14" x14ac:dyDescent="0.3">
      <c r="K3240" s="66"/>
      <c r="L3240" s="67"/>
      <c r="M3240" s="67"/>
      <c r="N3240" s="66"/>
    </row>
    <row r="3241" spans="11:14" x14ac:dyDescent="0.3">
      <c r="K3241" s="66"/>
      <c r="L3241" s="67"/>
      <c r="M3241" s="67"/>
      <c r="N3241" s="66"/>
    </row>
    <row r="3242" spans="11:14" x14ac:dyDescent="0.3">
      <c r="K3242" s="66"/>
      <c r="L3242" s="67"/>
      <c r="M3242" s="67"/>
      <c r="N3242" s="66"/>
    </row>
    <row r="3243" spans="11:14" x14ac:dyDescent="0.3">
      <c r="K3243" s="66"/>
      <c r="L3243" s="67"/>
      <c r="M3243" s="67"/>
      <c r="N3243" s="66"/>
    </row>
    <row r="3244" spans="11:14" x14ac:dyDescent="0.3">
      <c r="K3244" s="66"/>
      <c r="L3244" s="67"/>
      <c r="M3244" s="67"/>
      <c r="N3244" s="66"/>
    </row>
    <row r="3245" spans="11:14" x14ac:dyDescent="0.3">
      <c r="K3245" s="66"/>
      <c r="L3245" s="67"/>
      <c r="M3245" s="67"/>
      <c r="N3245" s="66"/>
    </row>
    <row r="3246" spans="11:14" x14ac:dyDescent="0.3">
      <c r="K3246" s="66"/>
      <c r="L3246" s="67"/>
      <c r="M3246" s="67"/>
      <c r="N3246" s="66"/>
    </row>
    <row r="3247" spans="11:14" x14ac:dyDescent="0.3">
      <c r="K3247" s="66"/>
      <c r="L3247" s="67"/>
      <c r="M3247" s="67"/>
      <c r="N3247" s="66"/>
    </row>
    <row r="3248" spans="11:14" x14ac:dyDescent="0.3">
      <c r="K3248" s="66"/>
      <c r="L3248" s="67"/>
      <c r="M3248" s="67"/>
      <c r="N3248" s="66"/>
    </row>
    <row r="3249" spans="11:14" x14ac:dyDescent="0.3">
      <c r="K3249" s="66"/>
      <c r="L3249" s="67"/>
      <c r="M3249" s="67"/>
      <c r="N3249" s="66"/>
    </row>
    <row r="3250" spans="11:14" x14ac:dyDescent="0.3">
      <c r="K3250" s="66"/>
      <c r="L3250" s="67"/>
      <c r="M3250" s="67"/>
      <c r="N3250" s="66"/>
    </row>
    <row r="3251" spans="11:14" x14ac:dyDescent="0.3">
      <c r="K3251" s="66"/>
      <c r="L3251" s="67"/>
      <c r="M3251" s="67"/>
      <c r="N3251" s="66"/>
    </row>
    <row r="3252" spans="11:14" x14ac:dyDescent="0.3">
      <c r="K3252" s="66"/>
      <c r="L3252" s="67"/>
      <c r="M3252" s="67"/>
      <c r="N3252" s="66"/>
    </row>
    <row r="3253" spans="11:14" x14ac:dyDescent="0.3">
      <c r="K3253" s="66"/>
      <c r="L3253" s="67"/>
      <c r="M3253" s="67"/>
      <c r="N3253" s="66"/>
    </row>
    <row r="3254" spans="11:14" x14ac:dyDescent="0.3">
      <c r="K3254" s="66"/>
      <c r="L3254" s="67"/>
      <c r="M3254" s="67"/>
      <c r="N3254" s="66"/>
    </row>
    <row r="3255" spans="11:14" x14ac:dyDescent="0.3">
      <c r="K3255" s="66"/>
      <c r="L3255" s="67"/>
      <c r="M3255" s="67"/>
      <c r="N3255" s="66"/>
    </row>
    <row r="3256" spans="11:14" x14ac:dyDescent="0.3">
      <c r="K3256" s="66"/>
      <c r="L3256" s="67"/>
      <c r="M3256" s="67"/>
      <c r="N3256" s="66"/>
    </row>
    <row r="3257" spans="11:14" x14ac:dyDescent="0.3">
      <c r="K3257" s="66"/>
      <c r="L3257" s="67"/>
      <c r="M3257" s="67"/>
      <c r="N3257" s="66"/>
    </row>
    <row r="3258" spans="11:14" x14ac:dyDescent="0.3">
      <c r="K3258" s="66"/>
      <c r="L3258" s="67"/>
      <c r="M3258" s="67"/>
      <c r="N3258" s="66"/>
    </row>
    <row r="3259" spans="11:14" x14ac:dyDescent="0.3">
      <c r="K3259" s="66"/>
      <c r="L3259" s="67"/>
      <c r="M3259" s="67"/>
      <c r="N3259" s="66"/>
    </row>
    <row r="3260" spans="11:14" x14ac:dyDescent="0.3">
      <c r="K3260" s="66"/>
      <c r="L3260" s="67"/>
      <c r="M3260" s="67"/>
      <c r="N3260" s="66"/>
    </row>
    <row r="3261" spans="11:14" x14ac:dyDescent="0.3">
      <c r="K3261" s="66"/>
      <c r="L3261" s="67"/>
      <c r="M3261" s="67"/>
      <c r="N3261" s="66"/>
    </row>
    <row r="3262" spans="11:14" x14ac:dyDescent="0.3">
      <c r="K3262" s="66"/>
      <c r="L3262" s="67"/>
      <c r="M3262" s="67"/>
      <c r="N3262" s="66"/>
    </row>
    <row r="3263" spans="11:14" x14ac:dyDescent="0.3">
      <c r="K3263" s="66"/>
      <c r="L3263" s="67"/>
      <c r="M3263" s="67"/>
      <c r="N3263" s="66"/>
    </row>
    <row r="3264" spans="11:14" x14ac:dyDescent="0.3">
      <c r="K3264" s="66"/>
      <c r="L3264" s="67"/>
      <c r="M3264" s="67"/>
      <c r="N3264" s="66"/>
    </row>
    <row r="3265" spans="11:14" x14ac:dyDescent="0.3">
      <c r="K3265" s="66"/>
      <c r="L3265" s="67"/>
      <c r="M3265" s="67"/>
      <c r="N3265" s="66"/>
    </row>
    <row r="3266" spans="11:14" x14ac:dyDescent="0.3">
      <c r="K3266" s="66"/>
      <c r="L3266" s="67"/>
      <c r="M3266" s="67"/>
      <c r="N3266" s="66"/>
    </row>
    <row r="3267" spans="11:14" x14ac:dyDescent="0.3">
      <c r="K3267" s="66"/>
      <c r="L3267" s="67"/>
      <c r="M3267" s="67"/>
      <c r="N3267" s="66"/>
    </row>
    <row r="3268" spans="11:14" x14ac:dyDescent="0.3">
      <c r="K3268" s="66"/>
      <c r="L3268" s="67"/>
      <c r="M3268" s="67"/>
      <c r="N3268" s="66"/>
    </row>
    <row r="3269" spans="11:14" x14ac:dyDescent="0.3">
      <c r="K3269" s="66"/>
      <c r="L3269" s="67"/>
      <c r="M3269" s="67"/>
      <c r="N3269" s="66"/>
    </row>
    <row r="3270" spans="11:14" x14ac:dyDescent="0.3">
      <c r="K3270" s="66"/>
      <c r="L3270" s="67"/>
      <c r="M3270" s="67"/>
      <c r="N3270" s="66"/>
    </row>
    <row r="3271" spans="11:14" x14ac:dyDescent="0.3">
      <c r="K3271" s="66"/>
      <c r="L3271" s="67"/>
      <c r="M3271" s="67"/>
      <c r="N3271" s="66"/>
    </row>
    <row r="3272" spans="11:14" x14ac:dyDescent="0.3">
      <c r="K3272" s="66"/>
      <c r="L3272" s="67"/>
      <c r="M3272" s="67"/>
      <c r="N3272" s="66"/>
    </row>
    <row r="3273" spans="11:14" x14ac:dyDescent="0.3">
      <c r="K3273" s="66"/>
      <c r="L3273" s="67"/>
      <c r="M3273" s="67"/>
      <c r="N3273" s="66"/>
    </row>
    <row r="3274" spans="11:14" x14ac:dyDescent="0.3">
      <c r="K3274" s="66"/>
      <c r="L3274" s="67"/>
      <c r="M3274" s="67"/>
      <c r="N3274" s="66"/>
    </row>
    <row r="3275" spans="11:14" x14ac:dyDescent="0.3">
      <c r="K3275" s="66"/>
      <c r="L3275" s="67"/>
      <c r="M3275" s="67"/>
      <c r="N3275" s="66"/>
    </row>
    <row r="3276" spans="11:14" x14ac:dyDescent="0.3">
      <c r="K3276" s="66"/>
      <c r="L3276" s="67"/>
      <c r="M3276" s="67"/>
      <c r="N3276" s="66"/>
    </row>
    <row r="3277" spans="11:14" x14ac:dyDescent="0.3">
      <c r="K3277" s="66"/>
      <c r="L3277" s="67"/>
      <c r="M3277" s="67"/>
      <c r="N3277" s="66"/>
    </row>
    <row r="3278" spans="11:14" x14ac:dyDescent="0.3">
      <c r="K3278" s="66"/>
      <c r="L3278" s="67"/>
      <c r="M3278" s="67"/>
      <c r="N3278" s="66"/>
    </row>
    <row r="3279" spans="11:14" x14ac:dyDescent="0.3">
      <c r="K3279" s="66"/>
      <c r="L3279" s="67"/>
      <c r="M3279" s="67"/>
      <c r="N3279" s="66"/>
    </row>
    <row r="3280" spans="11:14" x14ac:dyDescent="0.3">
      <c r="K3280" s="66"/>
      <c r="L3280" s="67"/>
      <c r="M3280" s="67"/>
      <c r="N3280" s="66"/>
    </row>
    <row r="3281" spans="11:14" x14ac:dyDescent="0.3">
      <c r="K3281" s="66"/>
      <c r="L3281" s="67"/>
      <c r="M3281" s="67"/>
      <c r="N3281" s="66"/>
    </row>
    <row r="3282" spans="11:14" x14ac:dyDescent="0.3">
      <c r="K3282" s="66"/>
      <c r="L3282" s="67"/>
      <c r="M3282" s="67"/>
      <c r="N3282" s="66"/>
    </row>
    <row r="3283" spans="11:14" x14ac:dyDescent="0.3">
      <c r="K3283" s="66"/>
      <c r="L3283" s="67"/>
      <c r="M3283" s="67"/>
      <c r="N3283" s="66"/>
    </row>
    <row r="3284" spans="11:14" x14ac:dyDescent="0.3">
      <c r="K3284" s="66"/>
      <c r="L3284" s="67"/>
      <c r="M3284" s="67"/>
      <c r="N3284" s="66"/>
    </row>
    <row r="3285" spans="11:14" x14ac:dyDescent="0.3">
      <c r="K3285" s="66"/>
      <c r="L3285" s="67"/>
      <c r="M3285" s="67"/>
      <c r="N3285" s="66"/>
    </row>
    <row r="3286" spans="11:14" x14ac:dyDescent="0.3">
      <c r="K3286" s="66"/>
      <c r="L3286" s="67"/>
      <c r="M3286" s="67"/>
      <c r="N3286" s="66"/>
    </row>
    <row r="3287" spans="11:14" x14ac:dyDescent="0.3">
      <c r="K3287" s="66"/>
      <c r="L3287" s="67"/>
      <c r="M3287" s="67"/>
      <c r="N3287" s="66"/>
    </row>
    <row r="3288" spans="11:14" x14ac:dyDescent="0.3">
      <c r="K3288" s="66"/>
      <c r="L3288" s="67"/>
      <c r="M3288" s="67"/>
      <c r="N3288" s="66"/>
    </row>
    <row r="3289" spans="11:14" x14ac:dyDescent="0.3">
      <c r="K3289" s="66"/>
      <c r="L3289" s="67"/>
      <c r="M3289" s="67"/>
      <c r="N3289" s="66"/>
    </row>
    <row r="3290" spans="11:14" x14ac:dyDescent="0.3">
      <c r="K3290" s="66"/>
      <c r="L3290" s="67"/>
      <c r="M3290" s="67"/>
      <c r="N3290" s="66"/>
    </row>
    <row r="3291" spans="11:14" x14ac:dyDescent="0.3">
      <c r="K3291" s="66"/>
      <c r="L3291" s="67"/>
      <c r="M3291" s="67"/>
      <c r="N3291" s="66"/>
    </row>
    <row r="3292" spans="11:14" x14ac:dyDescent="0.3">
      <c r="K3292" s="66"/>
      <c r="L3292" s="67"/>
      <c r="M3292" s="67"/>
      <c r="N3292" s="66"/>
    </row>
    <row r="3293" spans="11:14" x14ac:dyDescent="0.3">
      <c r="K3293" s="66"/>
      <c r="L3293" s="67"/>
      <c r="M3293" s="67"/>
      <c r="N3293" s="66"/>
    </row>
    <row r="3294" spans="11:14" x14ac:dyDescent="0.3">
      <c r="K3294" s="66"/>
      <c r="L3294" s="67"/>
      <c r="M3294" s="67"/>
      <c r="N3294" s="66"/>
    </row>
    <row r="3295" spans="11:14" x14ac:dyDescent="0.3">
      <c r="K3295" s="66"/>
      <c r="L3295" s="67"/>
      <c r="M3295" s="67"/>
      <c r="N3295" s="66"/>
    </row>
    <row r="3296" spans="11:14" x14ac:dyDescent="0.3">
      <c r="K3296" s="66"/>
      <c r="L3296" s="67"/>
      <c r="M3296" s="67"/>
      <c r="N3296" s="66"/>
    </row>
    <row r="3297" spans="11:14" x14ac:dyDescent="0.3">
      <c r="K3297" s="66"/>
      <c r="L3297" s="67"/>
      <c r="M3297" s="67"/>
      <c r="N3297" s="66"/>
    </row>
    <row r="3298" spans="11:14" x14ac:dyDescent="0.3">
      <c r="K3298" s="66"/>
      <c r="L3298" s="67"/>
      <c r="M3298" s="67"/>
      <c r="N3298" s="66"/>
    </row>
    <row r="3299" spans="11:14" x14ac:dyDescent="0.3">
      <c r="K3299" s="66"/>
      <c r="L3299" s="67"/>
      <c r="M3299" s="67"/>
      <c r="N3299" s="66"/>
    </row>
    <row r="3300" spans="11:14" x14ac:dyDescent="0.3">
      <c r="K3300" s="66"/>
      <c r="L3300" s="67"/>
      <c r="M3300" s="67"/>
      <c r="N3300" s="66"/>
    </row>
    <row r="3301" spans="11:14" x14ac:dyDescent="0.3">
      <c r="K3301" s="66"/>
      <c r="L3301" s="67"/>
      <c r="M3301" s="67"/>
      <c r="N3301" s="66"/>
    </row>
    <row r="3302" spans="11:14" x14ac:dyDescent="0.3">
      <c r="K3302" s="66"/>
      <c r="L3302" s="67"/>
      <c r="M3302" s="67"/>
      <c r="N3302" s="66"/>
    </row>
    <row r="3303" spans="11:14" x14ac:dyDescent="0.3">
      <c r="K3303" s="66"/>
      <c r="L3303" s="67"/>
      <c r="M3303" s="67"/>
      <c r="N3303" s="66"/>
    </row>
    <row r="3304" spans="11:14" x14ac:dyDescent="0.3">
      <c r="K3304" s="66"/>
      <c r="L3304" s="67"/>
      <c r="M3304" s="67"/>
      <c r="N3304" s="66"/>
    </row>
    <row r="3305" spans="11:14" x14ac:dyDescent="0.3">
      <c r="K3305" s="66"/>
      <c r="L3305" s="67"/>
      <c r="M3305" s="67"/>
      <c r="N3305" s="66"/>
    </row>
    <row r="3306" spans="11:14" x14ac:dyDescent="0.3">
      <c r="K3306" s="66"/>
      <c r="L3306" s="67"/>
      <c r="M3306" s="67"/>
      <c r="N3306" s="66"/>
    </row>
    <row r="3307" spans="11:14" x14ac:dyDescent="0.3">
      <c r="K3307" s="66"/>
      <c r="L3307" s="67"/>
      <c r="M3307" s="67"/>
      <c r="N3307" s="66"/>
    </row>
    <row r="3308" spans="11:14" x14ac:dyDescent="0.3">
      <c r="K3308" s="66"/>
      <c r="L3308" s="67"/>
      <c r="M3308" s="67"/>
      <c r="N3308" s="66"/>
    </row>
    <row r="3309" spans="11:14" x14ac:dyDescent="0.3">
      <c r="K3309" s="66"/>
      <c r="L3309" s="67"/>
      <c r="M3309" s="67"/>
      <c r="N3309" s="66"/>
    </row>
    <row r="3310" spans="11:14" x14ac:dyDescent="0.3">
      <c r="K3310" s="66"/>
      <c r="L3310" s="67"/>
      <c r="M3310" s="67"/>
      <c r="N3310" s="66"/>
    </row>
    <row r="3311" spans="11:14" x14ac:dyDescent="0.3">
      <c r="K3311" s="66"/>
      <c r="L3311" s="67"/>
      <c r="M3311" s="67"/>
      <c r="N3311" s="66"/>
    </row>
    <row r="3312" spans="11:14" x14ac:dyDescent="0.3">
      <c r="K3312" s="66"/>
      <c r="L3312" s="67"/>
      <c r="M3312" s="67"/>
      <c r="N3312" s="66"/>
    </row>
    <row r="3313" spans="11:14" x14ac:dyDescent="0.3">
      <c r="K3313" s="66"/>
      <c r="L3313" s="67"/>
      <c r="M3313" s="67"/>
      <c r="N3313" s="66"/>
    </row>
    <row r="3314" spans="11:14" x14ac:dyDescent="0.3">
      <c r="K3314" s="66"/>
      <c r="L3314" s="67"/>
      <c r="M3314" s="67"/>
      <c r="N3314" s="66"/>
    </row>
    <row r="3315" spans="11:14" x14ac:dyDescent="0.3">
      <c r="K3315" s="66"/>
      <c r="L3315" s="67"/>
      <c r="M3315" s="67"/>
      <c r="N3315" s="66"/>
    </row>
    <row r="3316" spans="11:14" x14ac:dyDescent="0.3">
      <c r="K3316" s="66"/>
      <c r="L3316" s="67"/>
      <c r="M3316" s="67"/>
      <c r="N3316" s="66"/>
    </row>
    <row r="3317" spans="11:14" x14ac:dyDescent="0.3">
      <c r="K3317" s="66"/>
      <c r="L3317" s="67"/>
      <c r="M3317" s="67"/>
      <c r="N3317" s="66"/>
    </row>
    <row r="3318" spans="11:14" x14ac:dyDescent="0.3">
      <c r="K3318" s="66"/>
      <c r="L3318" s="67"/>
      <c r="M3318" s="67"/>
      <c r="N3318" s="66"/>
    </row>
    <row r="3319" spans="11:14" x14ac:dyDescent="0.3">
      <c r="K3319" s="66"/>
      <c r="L3319" s="67"/>
      <c r="M3319" s="67"/>
      <c r="N3319" s="66"/>
    </row>
    <row r="3320" spans="11:14" x14ac:dyDescent="0.3">
      <c r="K3320" s="66"/>
      <c r="L3320" s="67"/>
      <c r="M3320" s="67"/>
      <c r="N3320" s="66"/>
    </row>
    <row r="3321" spans="11:14" x14ac:dyDescent="0.3">
      <c r="K3321" s="66"/>
      <c r="L3321" s="67"/>
      <c r="M3321" s="67"/>
      <c r="N3321" s="66"/>
    </row>
    <row r="3322" spans="11:14" x14ac:dyDescent="0.3">
      <c r="K3322" s="66"/>
      <c r="L3322" s="67"/>
      <c r="M3322" s="67"/>
      <c r="N3322" s="66"/>
    </row>
    <row r="3323" spans="11:14" x14ac:dyDescent="0.3">
      <c r="K3323" s="66"/>
      <c r="L3323" s="67"/>
      <c r="M3323" s="67"/>
      <c r="N3323" s="66"/>
    </row>
    <row r="3324" spans="11:14" x14ac:dyDescent="0.3">
      <c r="K3324" s="66"/>
      <c r="L3324" s="67"/>
      <c r="M3324" s="67"/>
      <c r="N3324" s="66"/>
    </row>
    <row r="3325" spans="11:14" x14ac:dyDescent="0.3">
      <c r="K3325" s="66"/>
      <c r="L3325" s="67"/>
      <c r="M3325" s="67"/>
      <c r="N3325" s="66"/>
    </row>
    <row r="3326" spans="11:14" x14ac:dyDescent="0.3">
      <c r="K3326" s="66"/>
      <c r="L3326" s="67"/>
      <c r="M3326" s="67"/>
      <c r="N3326" s="66"/>
    </row>
    <row r="3327" spans="11:14" x14ac:dyDescent="0.3">
      <c r="K3327" s="66"/>
      <c r="L3327" s="67"/>
      <c r="M3327" s="67"/>
      <c r="N3327" s="66"/>
    </row>
    <row r="3328" spans="11:14" x14ac:dyDescent="0.3">
      <c r="K3328" s="66"/>
      <c r="L3328" s="67"/>
      <c r="M3328" s="67"/>
      <c r="N3328" s="66"/>
    </row>
    <row r="3329" spans="11:14" x14ac:dyDescent="0.3">
      <c r="K3329" s="66"/>
      <c r="L3329" s="67"/>
      <c r="M3329" s="67"/>
      <c r="N3329" s="66"/>
    </row>
    <row r="3330" spans="11:14" x14ac:dyDescent="0.3">
      <c r="K3330" s="66"/>
      <c r="L3330" s="67"/>
      <c r="M3330" s="67"/>
      <c r="N3330" s="66"/>
    </row>
    <row r="3331" spans="11:14" x14ac:dyDescent="0.3">
      <c r="K3331" s="66"/>
      <c r="L3331" s="67"/>
      <c r="M3331" s="67"/>
      <c r="N3331" s="66"/>
    </row>
    <row r="3332" spans="11:14" x14ac:dyDescent="0.3">
      <c r="K3332" s="66"/>
      <c r="L3332" s="67"/>
      <c r="M3332" s="67"/>
      <c r="N3332" s="66"/>
    </row>
    <row r="3333" spans="11:14" x14ac:dyDescent="0.3">
      <c r="K3333" s="66"/>
      <c r="L3333" s="67"/>
      <c r="M3333" s="67"/>
      <c r="N3333" s="66"/>
    </row>
    <row r="3334" spans="11:14" x14ac:dyDescent="0.3">
      <c r="K3334" s="66"/>
      <c r="L3334" s="67"/>
      <c r="M3334" s="67"/>
      <c r="N3334" s="66"/>
    </row>
    <row r="3335" spans="11:14" x14ac:dyDescent="0.3">
      <c r="K3335" s="66"/>
      <c r="L3335" s="67"/>
      <c r="M3335" s="67"/>
      <c r="N3335" s="66"/>
    </row>
    <row r="3336" spans="11:14" x14ac:dyDescent="0.3">
      <c r="K3336" s="66"/>
      <c r="L3336" s="67"/>
      <c r="M3336" s="67"/>
      <c r="N3336" s="66"/>
    </row>
    <row r="3337" spans="11:14" x14ac:dyDescent="0.3">
      <c r="K3337" s="66"/>
      <c r="L3337" s="67"/>
      <c r="M3337" s="67"/>
      <c r="N3337" s="66"/>
    </row>
    <row r="3338" spans="11:14" x14ac:dyDescent="0.3">
      <c r="K3338" s="66"/>
      <c r="L3338" s="67"/>
      <c r="M3338" s="67"/>
      <c r="N3338" s="66"/>
    </row>
    <row r="3339" spans="11:14" x14ac:dyDescent="0.3">
      <c r="K3339" s="66"/>
      <c r="L3339" s="67"/>
      <c r="M3339" s="67"/>
      <c r="N3339" s="66"/>
    </row>
    <row r="3340" spans="11:14" x14ac:dyDescent="0.3">
      <c r="K3340" s="66"/>
      <c r="L3340" s="67"/>
      <c r="M3340" s="67"/>
      <c r="N3340" s="66"/>
    </row>
    <row r="3341" spans="11:14" x14ac:dyDescent="0.3">
      <c r="K3341" s="66"/>
      <c r="L3341" s="67"/>
      <c r="M3341" s="67"/>
      <c r="N3341" s="66"/>
    </row>
    <row r="3342" spans="11:14" x14ac:dyDescent="0.3">
      <c r="K3342" s="66"/>
      <c r="L3342" s="67"/>
      <c r="M3342" s="67"/>
      <c r="N3342" s="66"/>
    </row>
    <row r="3343" spans="11:14" x14ac:dyDescent="0.3">
      <c r="K3343" s="66"/>
      <c r="L3343" s="67"/>
      <c r="M3343" s="67"/>
      <c r="N3343" s="66"/>
    </row>
    <row r="3344" spans="11:14" x14ac:dyDescent="0.3">
      <c r="K3344" s="66"/>
      <c r="L3344" s="67"/>
      <c r="M3344" s="67"/>
      <c r="N3344" s="66"/>
    </row>
    <row r="3345" spans="11:14" x14ac:dyDescent="0.3">
      <c r="K3345" s="66"/>
      <c r="L3345" s="67"/>
      <c r="M3345" s="67"/>
      <c r="N3345" s="66"/>
    </row>
    <row r="3346" spans="11:14" x14ac:dyDescent="0.3">
      <c r="K3346" s="66"/>
      <c r="L3346" s="67"/>
      <c r="M3346" s="67"/>
      <c r="N3346" s="66"/>
    </row>
    <row r="3347" spans="11:14" x14ac:dyDescent="0.3">
      <c r="K3347" s="66"/>
      <c r="L3347" s="67"/>
      <c r="M3347" s="67"/>
      <c r="N3347" s="66"/>
    </row>
    <row r="3348" spans="11:14" x14ac:dyDescent="0.3">
      <c r="K3348" s="66"/>
      <c r="L3348" s="67"/>
      <c r="M3348" s="67"/>
      <c r="N3348" s="66"/>
    </row>
    <row r="3349" spans="11:14" x14ac:dyDescent="0.3">
      <c r="K3349" s="66"/>
      <c r="L3349" s="67"/>
      <c r="M3349" s="67"/>
      <c r="N3349" s="66"/>
    </row>
    <row r="3350" spans="11:14" x14ac:dyDescent="0.3">
      <c r="K3350" s="66"/>
      <c r="L3350" s="67"/>
      <c r="M3350" s="67"/>
      <c r="N3350" s="66"/>
    </row>
    <row r="3351" spans="11:14" x14ac:dyDescent="0.3">
      <c r="K3351" s="66"/>
      <c r="L3351" s="67"/>
      <c r="M3351" s="67"/>
      <c r="N3351" s="66"/>
    </row>
    <row r="3352" spans="11:14" x14ac:dyDescent="0.3">
      <c r="K3352" s="66"/>
      <c r="L3352" s="67"/>
      <c r="M3352" s="67"/>
      <c r="N3352" s="66"/>
    </row>
    <row r="3353" spans="11:14" x14ac:dyDescent="0.3">
      <c r="K3353" s="66"/>
      <c r="L3353" s="67"/>
      <c r="M3353" s="67"/>
      <c r="N3353" s="66"/>
    </row>
    <row r="3354" spans="11:14" x14ac:dyDescent="0.3">
      <c r="K3354" s="66"/>
      <c r="L3354" s="67"/>
      <c r="M3354" s="67"/>
      <c r="N3354" s="66"/>
    </row>
    <row r="3355" spans="11:14" x14ac:dyDescent="0.3">
      <c r="K3355" s="66"/>
      <c r="L3355" s="67"/>
      <c r="M3355" s="67"/>
      <c r="N3355" s="66"/>
    </row>
    <row r="3356" spans="11:14" x14ac:dyDescent="0.3">
      <c r="K3356" s="66"/>
      <c r="L3356" s="67"/>
      <c r="M3356" s="67"/>
      <c r="N3356" s="66"/>
    </row>
    <row r="3357" spans="11:14" x14ac:dyDescent="0.3">
      <c r="K3357" s="66"/>
      <c r="L3357" s="67"/>
      <c r="M3357" s="67"/>
      <c r="N3357" s="66"/>
    </row>
    <row r="3358" spans="11:14" x14ac:dyDescent="0.3">
      <c r="K3358" s="66"/>
      <c r="L3358" s="67"/>
      <c r="M3358" s="67"/>
      <c r="N3358" s="66"/>
    </row>
    <row r="3359" spans="11:14" x14ac:dyDescent="0.3">
      <c r="K3359" s="66"/>
      <c r="L3359" s="67"/>
      <c r="M3359" s="67"/>
      <c r="N3359" s="66"/>
    </row>
    <row r="3360" spans="11:14" x14ac:dyDescent="0.3">
      <c r="K3360" s="66"/>
      <c r="L3360" s="67"/>
      <c r="M3360" s="67"/>
      <c r="N3360" s="66"/>
    </row>
    <row r="3361" spans="11:14" x14ac:dyDescent="0.3">
      <c r="K3361" s="66"/>
      <c r="L3361" s="67"/>
      <c r="M3361" s="67"/>
      <c r="N3361" s="66"/>
    </row>
    <row r="3362" spans="11:14" x14ac:dyDescent="0.3">
      <c r="K3362" s="66"/>
      <c r="L3362" s="67"/>
      <c r="M3362" s="67"/>
      <c r="N3362" s="66"/>
    </row>
    <row r="3363" spans="11:14" x14ac:dyDescent="0.3">
      <c r="K3363" s="66"/>
      <c r="L3363" s="67"/>
      <c r="M3363" s="67"/>
      <c r="N3363" s="66"/>
    </row>
    <row r="3364" spans="11:14" x14ac:dyDescent="0.3">
      <c r="K3364" s="66"/>
      <c r="L3364" s="67"/>
      <c r="M3364" s="67"/>
      <c r="N3364" s="66"/>
    </row>
    <row r="3365" spans="11:14" x14ac:dyDescent="0.3">
      <c r="K3365" s="66"/>
      <c r="L3365" s="67"/>
      <c r="M3365" s="67"/>
      <c r="N3365" s="66"/>
    </row>
    <row r="3366" spans="11:14" x14ac:dyDescent="0.3">
      <c r="K3366" s="66"/>
      <c r="L3366" s="67"/>
      <c r="M3366" s="67"/>
      <c r="N3366" s="66"/>
    </row>
    <row r="3367" spans="11:14" x14ac:dyDescent="0.3">
      <c r="K3367" s="66"/>
      <c r="L3367" s="67"/>
      <c r="M3367" s="67"/>
      <c r="N3367" s="66"/>
    </row>
    <row r="3368" spans="11:14" x14ac:dyDescent="0.3">
      <c r="K3368" s="66"/>
      <c r="L3368" s="67"/>
      <c r="M3368" s="67"/>
      <c r="N3368" s="66"/>
    </row>
    <row r="3369" spans="11:14" x14ac:dyDescent="0.3">
      <c r="K3369" s="66"/>
      <c r="L3369" s="67"/>
      <c r="M3369" s="67"/>
      <c r="N3369" s="66"/>
    </row>
    <row r="3370" spans="11:14" x14ac:dyDescent="0.3">
      <c r="K3370" s="66"/>
      <c r="L3370" s="67"/>
      <c r="M3370" s="67"/>
      <c r="N3370" s="66"/>
    </row>
    <row r="3371" spans="11:14" x14ac:dyDescent="0.3">
      <c r="K3371" s="66"/>
      <c r="L3371" s="67"/>
      <c r="M3371" s="67"/>
      <c r="N3371" s="66"/>
    </row>
    <row r="3372" spans="11:14" x14ac:dyDescent="0.3">
      <c r="K3372" s="66"/>
      <c r="L3372" s="67"/>
      <c r="M3372" s="67"/>
      <c r="N3372" s="66"/>
    </row>
    <row r="3373" spans="11:14" x14ac:dyDescent="0.3">
      <c r="K3373" s="66"/>
      <c r="L3373" s="67"/>
      <c r="M3373" s="67"/>
      <c r="N3373" s="66"/>
    </row>
    <row r="3374" spans="11:14" x14ac:dyDescent="0.3">
      <c r="K3374" s="66"/>
      <c r="L3374" s="67"/>
      <c r="M3374" s="67"/>
      <c r="N3374" s="66"/>
    </row>
    <row r="3375" spans="11:14" x14ac:dyDescent="0.3">
      <c r="K3375" s="66"/>
      <c r="L3375" s="67"/>
      <c r="M3375" s="67"/>
      <c r="N3375" s="66"/>
    </row>
    <row r="3376" spans="11:14" x14ac:dyDescent="0.3">
      <c r="K3376" s="66"/>
      <c r="L3376" s="67"/>
      <c r="M3376" s="67"/>
      <c r="N3376" s="66"/>
    </row>
    <row r="3377" spans="11:14" x14ac:dyDescent="0.3">
      <c r="K3377" s="66"/>
      <c r="L3377" s="67"/>
      <c r="M3377" s="67"/>
      <c r="N3377" s="66"/>
    </row>
    <row r="3378" spans="11:14" x14ac:dyDescent="0.3">
      <c r="K3378" s="66"/>
      <c r="L3378" s="67"/>
      <c r="M3378" s="67"/>
      <c r="N3378" s="66"/>
    </row>
    <row r="3379" spans="11:14" x14ac:dyDescent="0.3">
      <c r="K3379" s="66"/>
      <c r="L3379" s="67"/>
      <c r="M3379" s="67"/>
      <c r="N3379" s="66"/>
    </row>
    <row r="3380" spans="11:14" x14ac:dyDescent="0.3">
      <c r="K3380" s="66"/>
      <c r="L3380" s="67"/>
      <c r="M3380" s="67"/>
      <c r="N3380" s="66"/>
    </row>
    <row r="3381" spans="11:14" x14ac:dyDescent="0.3">
      <c r="K3381" s="66"/>
      <c r="L3381" s="67"/>
      <c r="M3381" s="67"/>
      <c r="N3381" s="66"/>
    </row>
    <row r="3382" spans="11:14" x14ac:dyDescent="0.3">
      <c r="K3382" s="66"/>
      <c r="L3382" s="67"/>
      <c r="M3382" s="67"/>
      <c r="N3382" s="66"/>
    </row>
    <row r="3383" spans="11:14" x14ac:dyDescent="0.3">
      <c r="K3383" s="66"/>
      <c r="L3383" s="67"/>
      <c r="M3383" s="67"/>
      <c r="N3383" s="66"/>
    </row>
    <row r="3384" spans="11:14" x14ac:dyDescent="0.3">
      <c r="K3384" s="66"/>
      <c r="L3384" s="67"/>
      <c r="M3384" s="67"/>
      <c r="N3384" s="66"/>
    </row>
    <row r="3385" spans="11:14" x14ac:dyDescent="0.3">
      <c r="K3385" s="66"/>
      <c r="L3385" s="67"/>
      <c r="M3385" s="67"/>
      <c r="N3385" s="66"/>
    </row>
    <row r="3386" spans="11:14" x14ac:dyDescent="0.3">
      <c r="K3386" s="66"/>
      <c r="L3386" s="67"/>
      <c r="M3386" s="67"/>
      <c r="N3386" s="66"/>
    </row>
    <row r="3387" spans="11:14" x14ac:dyDescent="0.3">
      <c r="K3387" s="66">
        <f t="shared" ref="K3387:K3398" si="229">ROUND(J3387/0.35,-1)</f>
        <v>0</v>
      </c>
      <c r="L3387" s="67"/>
      <c r="M3387" s="67"/>
      <c r="N3387" s="66">
        <f t="shared" ref="N3387:N3398" si="230">I3387+M3387</f>
        <v>0</v>
      </c>
    </row>
    <row r="3388" spans="11:14" x14ac:dyDescent="0.3">
      <c r="K3388" s="66">
        <f t="shared" si="229"/>
        <v>0</v>
      </c>
      <c r="L3388" s="67"/>
      <c r="M3388" s="67"/>
      <c r="N3388" s="66">
        <f t="shared" si="230"/>
        <v>0</v>
      </c>
    </row>
    <row r="3389" spans="11:14" x14ac:dyDescent="0.3">
      <c r="K3389" s="66">
        <f t="shared" si="229"/>
        <v>0</v>
      </c>
      <c r="L3389" s="67"/>
      <c r="M3389" s="67"/>
      <c r="N3389" s="66">
        <f t="shared" si="230"/>
        <v>0</v>
      </c>
    </row>
    <row r="3390" spans="11:14" x14ac:dyDescent="0.3">
      <c r="K3390" s="66">
        <f t="shared" si="229"/>
        <v>0</v>
      </c>
      <c r="L3390" s="67"/>
      <c r="M3390" s="67"/>
      <c r="N3390" s="66">
        <f t="shared" si="230"/>
        <v>0</v>
      </c>
    </row>
    <row r="3391" spans="11:14" x14ac:dyDescent="0.3">
      <c r="K3391" s="66">
        <f t="shared" si="229"/>
        <v>0</v>
      </c>
      <c r="L3391" s="67"/>
      <c r="M3391" s="67"/>
      <c r="N3391" s="66">
        <f t="shared" si="230"/>
        <v>0</v>
      </c>
    </row>
    <row r="3392" spans="11:14" x14ac:dyDescent="0.3">
      <c r="K3392" s="66">
        <f t="shared" si="229"/>
        <v>0</v>
      </c>
      <c r="L3392" s="67"/>
      <c r="M3392" s="67"/>
      <c r="N3392" s="66">
        <f t="shared" si="230"/>
        <v>0</v>
      </c>
    </row>
    <row r="3393" spans="11:14" x14ac:dyDescent="0.3">
      <c r="K3393" s="66">
        <f t="shared" si="229"/>
        <v>0</v>
      </c>
      <c r="L3393" s="67"/>
      <c r="M3393" s="67"/>
      <c r="N3393" s="66">
        <f t="shared" si="230"/>
        <v>0</v>
      </c>
    </row>
    <row r="3394" spans="11:14" x14ac:dyDescent="0.3">
      <c r="K3394" s="66">
        <f t="shared" si="229"/>
        <v>0</v>
      </c>
      <c r="L3394" s="67"/>
      <c r="M3394" s="67"/>
      <c r="N3394" s="66">
        <f t="shared" si="230"/>
        <v>0</v>
      </c>
    </row>
    <row r="3395" spans="11:14" x14ac:dyDescent="0.3">
      <c r="K3395" s="66">
        <f t="shared" si="229"/>
        <v>0</v>
      </c>
      <c r="L3395" s="67"/>
      <c r="M3395" s="67"/>
      <c r="N3395" s="66">
        <f t="shared" si="230"/>
        <v>0</v>
      </c>
    </row>
    <row r="3396" spans="11:14" x14ac:dyDescent="0.3">
      <c r="K3396" s="66">
        <f t="shared" si="229"/>
        <v>0</v>
      </c>
      <c r="L3396" s="67"/>
      <c r="M3396" s="67"/>
      <c r="N3396" s="66">
        <f t="shared" si="230"/>
        <v>0</v>
      </c>
    </row>
    <row r="3397" spans="11:14" x14ac:dyDescent="0.3">
      <c r="K3397" s="66">
        <f t="shared" si="229"/>
        <v>0</v>
      </c>
      <c r="L3397" s="67"/>
      <c r="M3397" s="67"/>
      <c r="N3397" s="66">
        <f t="shared" si="230"/>
        <v>0</v>
      </c>
    </row>
    <row r="3398" spans="11:14" x14ac:dyDescent="0.3">
      <c r="K3398" s="66">
        <f t="shared" si="229"/>
        <v>0</v>
      </c>
      <c r="L3398" s="67"/>
      <c r="M3398" s="67"/>
      <c r="N3398" s="66">
        <f t="shared" si="230"/>
        <v>0</v>
      </c>
    </row>
    <row r="3399" spans="11:14" x14ac:dyDescent="0.3">
      <c r="K3399" s="66">
        <f t="shared" ref="K3399:K3462" si="231">ROUND(J3399/0.35,-1)</f>
        <v>0</v>
      </c>
      <c r="L3399" s="67"/>
      <c r="M3399" s="67"/>
      <c r="N3399" s="66">
        <f t="shared" ref="N3399:N3462" si="232">I3399+M3399</f>
        <v>0</v>
      </c>
    </row>
    <row r="3400" spans="11:14" x14ac:dyDescent="0.3">
      <c r="K3400" s="66">
        <f t="shared" si="231"/>
        <v>0</v>
      </c>
      <c r="L3400" s="67"/>
      <c r="M3400" s="67"/>
      <c r="N3400" s="66">
        <f t="shared" si="232"/>
        <v>0</v>
      </c>
    </row>
    <row r="3401" spans="11:14" x14ac:dyDescent="0.3">
      <c r="K3401" s="66">
        <f t="shared" si="231"/>
        <v>0</v>
      </c>
      <c r="L3401" s="67"/>
      <c r="M3401" s="67"/>
      <c r="N3401" s="66">
        <f t="shared" si="232"/>
        <v>0</v>
      </c>
    </row>
    <row r="3402" spans="11:14" x14ac:dyDescent="0.3">
      <c r="K3402" s="66">
        <f t="shared" si="231"/>
        <v>0</v>
      </c>
      <c r="L3402" s="67"/>
      <c r="M3402" s="67"/>
      <c r="N3402" s="66">
        <f t="shared" si="232"/>
        <v>0</v>
      </c>
    </row>
    <row r="3403" spans="11:14" x14ac:dyDescent="0.3">
      <c r="K3403" s="66">
        <f t="shared" si="231"/>
        <v>0</v>
      </c>
      <c r="L3403" s="67"/>
      <c r="M3403" s="67"/>
      <c r="N3403" s="66">
        <f t="shared" si="232"/>
        <v>0</v>
      </c>
    </row>
    <row r="3404" spans="11:14" x14ac:dyDescent="0.3">
      <c r="K3404" s="66">
        <f t="shared" si="231"/>
        <v>0</v>
      </c>
      <c r="L3404" s="67"/>
      <c r="M3404" s="67"/>
      <c r="N3404" s="66">
        <f t="shared" si="232"/>
        <v>0</v>
      </c>
    </row>
    <row r="3405" spans="11:14" x14ac:dyDescent="0.3">
      <c r="K3405" s="66">
        <f t="shared" si="231"/>
        <v>0</v>
      </c>
      <c r="L3405" s="67"/>
      <c r="M3405" s="67"/>
      <c r="N3405" s="66">
        <f t="shared" si="232"/>
        <v>0</v>
      </c>
    </row>
    <row r="3406" spans="11:14" x14ac:dyDescent="0.3">
      <c r="K3406" s="66">
        <f t="shared" si="231"/>
        <v>0</v>
      </c>
      <c r="L3406" s="67"/>
      <c r="M3406" s="67"/>
      <c r="N3406" s="66">
        <f t="shared" si="232"/>
        <v>0</v>
      </c>
    </row>
    <row r="3407" spans="11:14" x14ac:dyDescent="0.3">
      <c r="K3407" s="66">
        <f t="shared" si="231"/>
        <v>0</v>
      </c>
      <c r="L3407" s="67"/>
      <c r="M3407" s="67"/>
      <c r="N3407" s="66">
        <f t="shared" si="232"/>
        <v>0</v>
      </c>
    </row>
    <row r="3408" spans="11:14" x14ac:dyDescent="0.3">
      <c r="K3408" s="66">
        <f t="shared" si="231"/>
        <v>0</v>
      </c>
      <c r="L3408" s="67"/>
      <c r="M3408" s="67"/>
      <c r="N3408" s="66">
        <f t="shared" si="232"/>
        <v>0</v>
      </c>
    </row>
    <row r="3409" spans="11:14" x14ac:dyDescent="0.3">
      <c r="K3409" s="66">
        <f t="shared" si="231"/>
        <v>0</v>
      </c>
      <c r="L3409" s="67"/>
      <c r="M3409" s="67"/>
      <c r="N3409" s="66">
        <f t="shared" si="232"/>
        <v>0</v>
      </c>
    </row>
    <row r="3410" spans="11:14" x14ac:dyDescent="0.3">
      <c r="K3410" s="66">
        <f t="shared" si="231"/>
        <v>0</v>
      </c>
      <c r="L3410" s="67"/>
      <c r="M3410" s="67"/>
      <c r="N3410" s="66">
        <f t="shared" si="232"/>
        <v>0</v>
      </c>
    </row>
    <row r="3411" spans="11:14" x14ac:dyDescent="0.3">
      <c r="K3411" s="66">
        <f t="shared" si="231"/>
        <v>0</v>
      </c>
      <c r="L3411" s="67"/>
      <c r="M3411" s="67"/>
      <c r="N3411" s="66">
        <f t="shared" si="232"/>
        <v>0</v>
      </c>
    </row>
    <row r="3412" spans="11:14" x14ac:dyDescent="0.3">
      <c r="K3412" s="66">
        <f t="shared" si="231"/>
        <v>0</v>
      </c>
      <c r="L3412" s="67"/>
      <c r="M3412" s="67"/>
      <c r="N3412" s="66">
        <f t="shared" si="232"/>
        <v>0</v>
      </c>
    </row>
    <row r="3413" spans="11:14" x14ac:dyDescent="0.3">
      <c r="K3413" s="66">
        <f t="shared" si="231"/>
        <v>0</v>
      </c>
      <c r="L3413" s="67"/>
      <c r="M3413" s="67"/>
      <c r="N3413" s="66">
        <f t="shared" si="232"/>
        <v>0</v>
      </c>
    </row>
    <row r="3414" spans="11:14" x14ac:dyDescent="0.3">
      <c r="K3414" s="66">
        <f t="shared" si="231"/>
        <v>0</v>
      </c>
      <c r="L3414" s="67"/>
      <c r="M3414" s="67"/>
      <c r="N3414" s="66">
        <f t="shared" si="232"/>
        <v>0</v>
      </c>
    </row>
    <row r="3415" spans="11:14" x14ac:dyDescent="0.3">
      <c r="K3415" s="66">
        <f t="shared" si="231"/>
        <v>0</v>
      </c>
      <c r="L3415" s="67"/>
      <c r="M3415" s="67"/>
      <c r="N3415" s="66">
        <f t="shared" si="232"/>
        <v>0</v>
      </c>
    </row>
    <row r="3416" spans="11:14" x14ac:dyDescent="0.3">
      <c r="K3416" s="66">
        <f t="shared" si="231"/>
        <v>0</v>
      </c>
      <c r="L3416" s="67"/>
      <c r="M3416" s="67"/>
      <c r="N3416" s="66">
        <f t="shared" si="232"/>
        <v>0</v>
      </c>
    </row>
    <row r="3417" spans="11:14" x14ac:dyDescent="0.3">
      <c r="K3417" s="66">
        <f t="shared" si="231"/>
        <v>0</v>
      </c>
      <c r="L3417" s="67"/>
      <c r="M3417" s="67"/>
      <c r="N3417" s="66">
        <f t="shared" si="232"/>
        <v>0</v>
      </c>
    </row>
    <row r="3418" spans="11:14" x14ac:dyDescent="0.3">
      <c r="K3418" s="66">
        <f t="shared" si="231"/>
        <v>0</v>
      </c>
      <c r="L3418" s="67"/>
      <c r="M3418" s="67"/>
      <c r="N3418" s="66">
        <f t="shared" si="232"/>
        <v>0</v>
      </c>
    </row>
    <row r="3419" spans="11:14" x14ac:dyDescent="0.3">
      <c r="K3419" s="66">
        <f t="shared" si="231"/>
        <v>0</v>
      </c>
      <c r="L3419" s="67"/>
      <c r="M3419" s="67"/>
      <c r="N3419" s="66">
        <f t="shared" si="232"/>
        <v>0</v>
      </c>
    </row>
    <row r="3420" spans="11:14" x14ac:dyDescent="0.3">
      <c r="K3420" s="66">
        <f t="shared" si="231"/>
        <v>0</v>
      </c>
      <c r="L3420" s="67"/>
      <c r="M3420" s="67"/>
      <c r="N3420" s="66">
        <f t="shared" si="232"/>
        <v>0</v>
      </c>
    </row>
    <row r="3421" spans="11:14" x14ac:dyDescent="0.3">
      <c r="K3421" s="66">
        <f t="shared" si="231"/>
        <v>0</v>
      </c>
      <c r="L3421" s="67"/>
      <c r="M3421" s="67"/>
      <c r="N3421" s="66">
        <f t="shared" si="232"/>
        <v>0</v>
      </c>
    </row>
    <row r="3422" spans="11:14" x14ac:dyDescent="0.3">
      <c r="K3422" s="66">
        <f t="shared" si="231"/>
        <v>0</v>
      </c>
      <c r="L3422" s="67"/>
      <c r="M3422" s="67"/>
      <c r="N3422" s="66">
        <f t="shared" si="232"/>
        <v>0</v>
      </c>
    </row>
    <row r="3423" spans="11:14" x14ac:dyDescent="0.3">
      <c r="K3423" s="66">
        <f t="shared" si="231"/>
        <v>0</v>
      </c>
      <c r="L3423" s="67"/>
      <c r="M3423" s="67"/>
      <c r="N3423" s="66">
        <f t="shared" si="232"/>
        <v>0</v>
      </c>
    </row>
    <row r="3424" spans="11:14" x14ac:dyDescent="0.3">
      <c r="K3424" s="66">
        <f t="shared" si="231"/>
        <v>0</v>
      </c>
      <c r="L3424" s="67"/>
      <c r="M3424" s="67"/>
      <c r="N3424" s="66">
        <f t="shared" si="232"/>
        <v>0</v>
      </c>
    </row>
    <row r="3425" spans="11:14" x14ac:dyDescent="0.3">
      <c r="K3425" s="66">
        <f t="shared" si="231"/>
        <v>0</v>
      </c>
      <c r="L3425" s="67"/>
      <c r="M3425" s="67"/>
      <c r="N3425" s="66">
        <f t="shared" si="232"/>
        <v>0</v>
      </c>
    </row>
    <row r="3426" spans="11:14" x14ac:dyDescent="0.3">
      <c r="K3426" s="66">
        <f t="shared" si="231"/>
        <v>0</v>
      </c>
      <c r="L3426" s="67"/>
      <c r="M3426" s="67"/>
      <c r="N3426" s="66">
        <f t="shared" si="232"/>
        <v>0</v>
      </c>
    </row>
    <row r="3427" spans="11:14" x14ac:dyDescent="0.3">
      <c r="K3427" s="66">
        <f t="shared" si="231"/>
        <v>0</v>
      </c>
      <c r="L3427" s="67"/>
      <c r="M3427" s="67"/>
      <c r="N3427" s="66">
        <f t="shared" si="232"/>
        <v>0</v>
      </c>
    </row>
    <row r="3428" spans="11:14" x14ac:dyDescent="0.3">
      <c r="K3428" s="66">
        <f t="shared" si="231"/>
        <v>0</v>
      </c>
      <c r="L3428" s="67"/>
      <c r="M3428" s="67"/>
      <c r="N3428" s="66">
        <f t="shared" si="232"/>
        <v>0</v>
      </c>
    </row>
    <row r="3429" spans="11:14" x14ac:dyDescent="0.3">
      <c r="K3429" s="66">
        <f t="shared" si="231"/>
        <v>0</v>
      </c>
      <c r="L3429" s="67"/>
      <c r="M3429" s="67"/>
      <c r="N3429" s="66">
        <f t="shared" si="232"/>
        <v>0</v>
      </c>
    </row>
    <row r="3430" spans="11:14" x14ac:dyDescent="0.3">
      <c r="K3430" s="66">
        <f t="shared" si="231"/>
        <v>0</v>
      </c>
      <c r="L3430" s="67"/>
      <c r="M3430" s="67"/>
      <c r="N3430" s="66">
        <f t="shared" si="232"/>
        <v>0</v>
      </c>
    </row>
    <row r="3431" spans="11:14" x14ac:dyDescent="0.3">
      <c r="K3431" s="66">
        <f t="shared" si="231"/>
        <v>0</v>
      </c>
      <c r="L3431" s="67"/>
      <c r="M3431" s="67"/>
      <c r="N3431" s="66">
        <f t="shared" si="232"/>
        <v>0</v>
      </c>
    </row>
    <row r="3432" spans="11:14" x14ac:dyDescent="0.3">
      <c r="K3432" s="66">
        <f t="shared" si="231"/>
        <v>0</v>
      </c>
      <c r="L3432" s="67"/>
      <c r="M3432" s="67"/>
      <c r="N3432" s="66">
        <f t="shared" si="232"/>
        <v>0</v>
      </c>
    </row>
    <row r="3433" spans="11:14" x14ac:dyDescent="0.3">
      <c r="K3433" s="66">
        <f t="shared" si="231"/>
        <v>0</v>
      </c>
      <c r="L3433" s="67"/>
      <c r="M3433" s="67"/>
      <c r="N3433" s="66">
        <f t="shared" si="232"/>
        <v>0</v>
      </c>
    </row>
    <row r="3434" spans="11:14" x14ac:dyDescent="0.3">
      <c r="K3434" s="66">
        <f t="shared" si="231"/>
        <v>0</v>
      </c>
      <c r="L3434" s="67"/>
      <c r="M3434" s="67"/>
      <c r="N3434" s="66">
        <f t="shared" si="232"/>
        <v>0</v>
      </c>
    </row>
    <row r="3435" spans="11:14" x14ac:dyDescent="0.3">
      <c r="K3435" s="66">
        <f t="shared" si="231"/>
        <v>0</v>
      </c>
      <c r="L3435" s="67"/>
      <c r="M3435" s="67"/>
      <c r="N3435" s="66">
        <f t="shared" si="232"/>
        <v>0</v>
      </c>
    </row>
    <row r="3436" spans="11:14" x14ac:dyDescent="0.3">
      <c r="K3436" s="66">
        <f t="shared" si="231"/>
        <v>0</v>
      </c>
      <c r="L3436" s="67"/>
      <c r="M3436" s="67"/>
      <c r="N3436" s="66">
        <f t="shared" si="232"/>
        <v>0</v>
      </c>
    </row>
    <row r="3437" spans="11:14" x14ac:dyDescent="0.3">
      <c r="K3437" s="66">
        <f t="shared" si="231"/>
        <v>0</v>
      </c>
      <c r="L3437" s="67"/>
      <c r="M3437" s="67"/>
      <c r="N3437" s="66">
        <f t="shared" si="232"/>
        <v>0</v>
      </c>
    </row>
    <row r="3438" spans="11:14" x14ac:dyDescent="0.3">
      <c r="K3438" s="66">
        <f t="shared" si="231"/>
        <v>0</v>
      </c>
      <c r="L3438" s="67"/>
      <c r="M3438" s="67"/>
      <c r="N3438" s="66">
        <f t="shared" si="232"/>
        <v>0</v>
      </c>
    </row>
    <row r="3439" spans="11:14" x14ac:dyDescent="0.3">
      <c r="K3439" s="66">
        <f t="shared" si="231"/>
        <v>0</v>
      </c>
      <c r="L3439" s="67"/>
      <c r="M3439" s="67"/>
      <c r="N3439" s="66">
        <f t="shared" si="232"/>
        <v>0</v>
      </c>
    </row>
    <row r="3440" spans="11:14" x14ac:dyDescent="0.3">
      <c r="K3440" s="66">
        <f t="shared" si="231"/>
        <v>0</v>
      </c>
      <c r="L3440" s="67"/>
      <c r="M3440" s="67"/>
      <c r="N3440" s="66">
        <f t="shared" si="232"/>
        <v>0</v>
      </c>
    </row>
    <row r="3441" spans="11:14" x14ac:dyDescent="0.3">
      <c r="K3441" s="66">
        <f t="shared" si="231"/>
        <v>0</v>
      </c>
      <c r="L3441" s="67"/>
      <c r="M3441" s="67"/>
      <c r="N3441" s="66">
        <f t="shared" si="232"/>
        <v>0</v>
      </c>
    </row>
    <row r="3442" spans="11:14" x14ac:dyDescent="0.3">
      <c r="K3442" s="66">
        <f t="shared" si="231"/>
        <v>0</v>
      </c>
      <c r="L3442" s="67"/>
      <c r="M3442" s="67"/>
      <c r="N3442" s="66">
        <f t="shared" si="232"/>
        <v>0</v>
      </c>
    </row>
    <row r="3443" spans="11:14" x14ac:dyDescent="0.3">
      <c r="K3443" s="66">
        <f t="shared" si="231"/>
        <v>0</v>
      </c>
      <c r="L3443" s="67"/>
      <c r="M3443" s="67"/>
      <c r="N3443" s="66">
        <f t="shared" si="232"/>
        <v>0</v>
      </c>
    </row>
    <row r="3444" spans="11:14" x14ac:dyDescent="0.3">
      <c r="K3444" s="66">
        <f t="shared" si="231"/>
        <v>0</v>
      </c>
      <c r="L3444" s="67"/>
      <c r="M3444" s="67"/>
      <c r="N3444" s="66">
        <f t="shared" si="232"/>
        <v>0</v>
      </c>
    </row>
    <row r="3445" spans="11:14" x14ac:dyDescent="0.3">
      <c r="K3445" s="66">
        <f t="shared" si="231"/>
        <v>0</v>
      </c>
      <c r="L3445" s="67"/>
      <c r="M3445" s="67"/>
      <c r="N3445" s="66">
        <f t="shared" si="232"/>
        <v>0</v>
      </c>
    </row>
    <row r="3446" spans="11:14" x14ac:dyDescent="0.3">
      <c r="K3446" s="66">
        <f t="shared" si="231"/>
        <v>0</v>
      </c>
      <c r="L3446" s="67"/>
      <c r="M3446" s="67"/>
      <c r="N3446" s="66">
        <f t="shared" si="232"/>
        <v>0</v>
      </c>
    </row>
    <row r="3447" spans="11:14" x14ac:dyDescent="0.3">
      <c r="K3447" s="66">
        <f t="shared" si="231"/>
        <v>0</v>
      </c>
      <c r="L3447" s="67"/>
      <c r="M3447" s="67"/>
      <c r="N3447" s="66">
        <f t="shared" si="232"/>
        <v>0</v>
      </c>
    </row>
    <row r="3448" spans="11:14" x14ac:dyDescent="0.3">
      <c r="K3448" s="66">
        <f t="shared" si="231"/>
        <v>0</v>
      </c>
      <c r="L3448" s="67"/>
      <c r="M3448" s="67"/>
      <c r="N3448" s="66">
        <f t="shared" si="232"/>
        <v>0</v>
      </c>
    </row>
    <row r="3449" spans="11:14" x14ac:dyDescent="0.3">
      <c r="K3449" s="66">
        <f t="shared" si="231"/>
        <v>0</v>
      </c>
      <c r="L3449" s="67"/>
      <c r="M3449" s="67"/>
      <c r="N3449" s="66">
        <f t="shared" si="232"/>
        <v>0</v>
      </c>
    </row>
    <row r="3450" spans="11:14" x14ac:dyDescent="0.3">
      <c r="K3450" s="66">
        <f t="shared" si="231"/>
        <v>0</v>
      </c>
      <c r="L3450" s="67"/>
      <c r="M3450" s="67"/>
      <c r="N3450" s="66">
        <f t="shared" si="232"/>
        <v>0</v>
      </c>
    </row>
    <row r="3451" spans="11:14" x14ac:dyDescent="0.3">
      <c r="K3451" s="66">
        <f t="shared" si="231"/>
        <v>0</v>
      </c>
      <c r="L3451" s="67"/>
      <c r="M3451" s="67"/>
      <c r="N3451" s="66">
        <f t="shared" si="232"/>
        <v>0</v>
      </c>
    </row>
    <row r="3452" spans="11:14" x14ac:dyDescent="0.3">
      <c r="K3452" s="66">
        <f t="shared" si="231"/>
        <v>0</v>
      </c>
      <c r="L3452" s="67"/>
      <c r="M3452" s="67"/>
      <c r="N3452" s="66">
        <f t="shared" si="232"/>
        <v>0</v>
      </c>
    </row>
    <row r="3453" spans="11:14" x14ac:dyDescent="0.3">
      <c r="K3453" s="66">
        <f t="shared" si="231"/>
        <v>0</v>
      </c>
      <c r="L3453" s="67"/>
      <c r="M3453" s="67"/>
      <c r="N3453" s="66">
        <f t="shared" si="232"/>
        <v>0</v>
      </c>
    </row>
    <row r="3454" spans="11:14" x14ac:dyDescent="0.3">
      <c r="K3454" s="66">
        <f t="shared" si="231"/>
        <v>0</v>
      </c>
      <c r="L3454" s="67"/>
      <c r="M3454" s="67"/>
      <c r="N3454" s="66">
        <f t="shared" si="232"/>
        <v>0</v>
      </c>
    </row>
    <row r="3455" spans="11:14" x14ac:dyDescent="0.3">
      <c r="K3455" s="66">
        <f t="shared" si="231"/>
        <v>0</v>
      </c>
      <c r="L3455" s="67"/>
      <c r="M3455" s="67"/>
      <c r="N3455" s="66">
        <f t="shared" si="232"/>
        <v>0</v>
      </c>
    </row>
    <row r="3456" spans="11:14" x14ac:dyDescent="0.3">
      <c r="K3456" s="66">
        <f t="shared" si="231"/>
        <v>0</v>
      </c>
      <c r="L3456" s="67"/>
      <c r="M3456" s="67"/>
      <c r="N3456" s="66">
        <f t="shared" si="232"/>
        <v>0</v>
      </c>
    </row>
    <row r="3457" spans="11:14" x14ac:dyDescent="0.3">
      <c r="K3457" s="66">
        <f t="shared" si="231"/>
        <v>0</v>
      </c>
      <c r="L3457" s="67"/>
      <c r="M3457" s="67"/>
      <c r="N3457" s="66">
        <f t="shared" si="232"/>
        <v>0</v>
      </c>
    </row>
    <row r="3458" spans="11:14" x14ac:dyDescent="0.3">
      <c r="K3458" s="66">
        <f t="shared" si="231"/>
        <v>0</v>
      </c>
      <c r="L3458" s="67"/>
      <c r="M3458" s="67"/>
      <c r="N3458" s="66">
        <f t="shared" si="232"/>
        <v>0</v>
      </c>
    </row>
    <row r="3459" spans="11:14" x14ac:dyDescent="0.3">
      <c r="K3459" s="66">
        <f t="shared" si="231"/>
        <v>0</v>
      </c>
      <c r="L3459" s="67"/>
      <c r="M3459" s="67"/>
      <c r="N3459" s="66">
        <f t="shared" si="232"/>
        <v>0</v>
      </c>
    </row>
    <row r="3460" spans="11:14" x14ac:dyDescent="0.3">
      <c r="K3460" s="66">
        <f t="shared" si="231"/>
        <v>0</v>
      </c>
      <c r="L3460" s="67"/>
      <c r="M3460" s="67"/>
      <c r="N3460" s="66">
        <f t="shared" si="232"/>
        <v>0</v>
      </c>
    </row>
    <row r="3461" spans="11:14" x14ac:dyDescent="0.3">
      <c r="K3461" s="66">
        <f t="shared" si="231"/>
        <v>0</v>
      </c>
      <c r="L3461" s="67"/>
      <c r="M3461" s="67"/>
      <c r="N3461" s="66">
        <f t="shared" si="232"/>
        <v>0</v>
      </c>
    </row>
    <row r="3462" spans="11:14" x14ac:dyDescent="0.3">
      <c r="K3462" s="66">
        <f t="shared" si="231"/>
        <v>0</v>
      </c>
      <c r="L3462" s="67"/>
      <c r="M3462" s="67"/>
      <c r="N3462" s="66">
        <f t="shared" si="232"/>
        <v>0</v>
      </c>
    </row>
    <row r="3463" spans="11:14" x14ac:dyDescent="0.3">
      <c r="K3463" s="66">
        <f t="shared" ref="K3463:K3526" si="233">ROUND(J3463/0.35,-1)</f>
        <v>0</v>
      </c>
      <c r="L3463" s="67"/>
      <c r="M3463" s="67"/>
      <c r="N3463" s="66">
        <f t="shared" ref="N3463:N3526" si="234">I3463+M3463</f>
        <v>0</v>
      </c>
    </row>
    <row r="3464" spans="11:14" x14ac:dyDescent="0.3">
      <c r="K3464" s="66">
        <f t="shared" si="233"/>
        <v>0</v>
      </c>
      <c r="L3464" s="67"/>
      <c r="M3464" s="67"/>
      <c r="N3464" s="66">
        <f t="shared" si="234"/>
        <v>0</v>
      </c>
    </row>
    <row r="3465" spans="11:14" x14ac:dyDescent="0.3">
      <c r="K3465" s="66">
        <f t="shared" si="233"/>
        <v>0</v>
      </c>
      <c r="L3465" s="67"/>
      <c r="M3465" s="67"/>
      <c r="N3465" s="66">
        <f t="shared" si="234"/>
        <v>0</v>
      </c>
    </row>
    <row r="3466" spans="11:14" x14ac:dyDescent="0.3">
      <c r="K3466" s="66">
        <f t="shared" si="233"/>
        <v>0</v>
      </c>
      <c r="L3466" s="67"/>
      <c r="M3466" s="67"/>
      <c r="N3466" s="66">
        <f t="shared" si="234"/>
        <v>0</v>
      </c>
    </row>
    <row r="3467" spans="11:14" x14ac:dyDescent="0.3">
      <c r="K3467" s="66">
        <f t="shared" si="233"/>
        <v>0</v>
      </c>
      <c r="L3467" s="67"/>
      <c r="M3467" s="67"/>
      <c r="N3467" s="66">
        <f t="shared" si="234"/>
        <v>0</v>
      </c>
    </row>
    <row r="3468" spans="11:14" x14ac:dyDescent="0.3">
      <c r="K3468" s="66">
        <f t="shared" si="233"/>
        <v>0</v>
      </c>
      <c r="L3468" s="67"/>
      <c r="M3468" s="67"/>
      <c r="N3468" s="66">
        <f t="shared" si="234"/>
        <v>0</v>
      </c>
    </row>
    <row r="3469" spans="11:14" x14ac:dyDescent="0.3">
      <c r="K3469" s="66">
        <f t="shared" si="233"/>
        <v>0</v>
      </c>
      <c r="L3469" s="67"/>
      <c r="M3469" s="67"/>
      <c r="N3469" s="66">
        <f t="shared" si="234"/>
        <v>0</v>
      </c>
    </row>
    <row r="3470" spans="11:14" x14ac:dyDescent="0.3">
      <c r="K3470" s="66">
        <f t="shared" si="233"/>
        <v>0</v>
      </c>
      <c r="L3470" s="67"/>
      <c r="M3470" s="67"/>
      <c r="N3470" s="66">
        <f t="shared" si="234"/>
        <v>0</v>
      </c>
    </row>
    <row r="3471" spans="11:14" x14ac:dyDescent="0.3">
      <c r="K3471" s="66">
        <f t="shared" si="233"/>
        <v>0</v>
      </c>
      <c r="L3471" s="67"/>
      <c r="M3471" s="67"/>
      <c r="N3471" s="66">
        <f t="shared" si="234"/>
        <v>0</v>
      </c>
    </row>
    <row r="3472" spans="11:14" x14ac:dyDescent="0.3">
      <c r="K3472" s="66">
        <f t="shared" si="233"/>
        <v>0</v>
      </c>
      <c r="L3472" s="67"/>
      <c r="M3472" s="67"/>
      <c r="N3472" s="66">
        <f t="shared" si="234"/>
        <v>0</v>
      </c>
    </row>
    <row r="3473" spans="11:14" x14ac:dyDescent="0.3">
      <c r="K3473" s="66">
        <f t="shared" si="233"/>
        <v>0</v>
      </c>
      <c r="L3473" s="67"/>
      <c r="M3473" s="67"/>
      <c r="N3473" s="66">
        <f t="shared" si="234"/>
        <v>0</v>
      </c>
    </row>
    <row r="3474" spans="11:14" x14ac:dyDescent="0.3">
      <c r="K3474" s="66">
        <f t="shared" si="233"/>
        <v>0</v>
      </c>
      <c r="L3474" s="67"/>
      <c r="M3474" s="67"/>
      <c r="N3474" s="66">
        <f t="shared" si="234"/>
        <v>0</v>
      </c>
    </row>
    <row r="3475" spans="11:14" x14ac:dyDescent="0.3">
      <c r="K3475" s="66">
        <f t="shared" si="233"/>
        <v>0</v>
      </c>
      <c r="L3475" s="67"/>
      <c r="M3475" s="67"/>
      <c r="N3475" s="66">
        <f t="shared" si="234"/>
        <v>0</v>
      </c>
    </row>
    <row r="3476" spans="11:14" x14ac:dyDescent="0.3">
      <c r="K3476" s="66">
        <f t="shared" si="233"/>
        <v>0</v>
      </c>
      <c r="L3476" s="67"/>
      <c r="M3476" s="67"/>
      <c r="N3476" s="66">
        <f t="shared" si="234"/>
        <v>0</v>
      </c>
    </row>
    <row r="3477" spans="11:14" x14ac:dyDescent="0.3">
      <c r="K3477" s="66">
        <f t="shared" si="233"/>
        <v>0</v>
      </c>
      <c r="L3477" s="67"/>
      <c r="M3477" s="67"/>
      <c r="N3477" s="66">
        <f t="shared" si="234"/>
        <v>0</v>
      </c>
    </row>
    <row r="3478" spans="11:14" x14ac:dyDescent="0.3">
      <c r="K3478" s="66">
        <f t="shared" si="233"/>
        <v>0</v>
      </c>
      <c r="L3478" s="67"/>
      <c r="M3478" s="67"/>
      <c r="N3478" s="66">
        <f t="shared" si="234"/>
        <v>0</v>
      </c>
    </row>
    <row r="3479" spans="11:14" x14ac:dyDescent="0.3">
      <c r="K3479" s="66">
        <f t="shared" si="233"/>
        <v>0</v>
      </c>
      <c r="L3479" s="67"/>
      <c r="M3479" s="67"/>
      <c r="N3479" s="66">
        <f t="shared" si="234"/>
        <v>0</v>
      </c>
    </row>
    <row r="3480" spans="11:14" x14ac:dyDescent="0.3">
      <c r="K3480" s="66">
        <f t="shared" si="233"/>
        <v>0</v>
      </c>
      <c r="L3480" s="67"/>
      <c r="M3480" s="67"/>
      <c r="N3480" s="66">
        <f t="shared" si="234"/>
        <v>0</v>
      </c>
    </row>
    <row r="3481" spans="11:14" x14ac:dyDescent="0.3">
      <c r="K3481" s="66">
        <f t="shared" si="233"/>
        <v>0</v>
      </c>
      <c r="L3481" s="67"/>
      <c r="M3481" s="67"/>
      <c r="N3481" s="66">
        <f t="shared" si="234"/>
        <v>0</v>
      </c>
    </row>
    <row r="3482" spans="11:14" x14ac:dyDescent="0.3">
      <c r="K3482" s="66">
        <f t="shared" si="233"/>
        <v>0</v>
      </c>
      <c r="L3482" s="67"/>
      <c r="M3482" s="67"/>
      <c r="N3482" s="66">
        <f t="shared" si="234"/>
        <v>0</v>
      </c>
    </row>
    <row r="3483" spans="11:14" x14ac:dyDescent="0.3">
      <c r="K3483" s="66">
        <f t="shared" si="233"/>
        <v>0</v>
      </c>
      <c r="L3483" s="67"/>
      <c r="M3483" s="67"/>
      <c r="N3483" s="66">
        <f t="shared" si="234"/>
        <v>0</v>
      </c>
    </row>
    <row r="3484" spans="11:14" x14ac:dyDescent="0.3">
      <c r="K3484" s="66">
        <f t="shared" si="233"/>
        <v>0</v>
      </c>
      <c r="L3484" s="67"/>
      <c r="M3484" s="67"/>
      <c r="N3484" s="66">
        <f t="shared" si="234"/>
        <v>0</v>
      </c>
    </row>
    <row r="3485" spans="11:14" x14ac:dyDescent="0.3">
      <c r="K3485" s="66">
        <f t="shared" si="233"/>
        <v>0</v>
      </c>
      <c r="L3485" s="67"/>
      <c r="M3485" s="67"/>
      <c r="N3485" s="66">
        <f t="shared" si="234"/>
        <v>0</v>
      </c>
    </row>
    <row r="3486" spans="11:14" x14ac:dyDescent="0.3">
      <c r="K3486" s="66">
        <f t="shared" si="233"/>
        <v>0</v>
      </c>
      <c r="L3486" s="67"/>
      <c r="M3486" s="67"/>
      <c r="N3486" s="66">
        <f t="shared" si="234"/>
        <v>0</v>
      </c>
    </row>
    <row r="3487" spans="11:14" x14ac:dyDescent="0.3">
      <c r="K3487" s="66">
        <f t="shared" si="233"/>
        <v>0</v>
      </c>
      <c r="L3487" s="67"/>
      <c r="M3487" s="67"/>
      <c r="N3487" s="66">
        <f t="shared" si="234"/>
        <v>0</v>
      </c>
    </row>
    <row r="3488" spans="11:14" x14ac:dyDescent="0.3">
      <c r="K3488" s="66">
        <f t="shared" si="233"/>
        <v>0</v>
      </c>
      <c r="L3488" s="67"/>
      <c r="M3488" s="67"/>
      <c r="N3488" s="66">
        <f t="shared" si="234"/>
        <v>0</v>
      </c>
    </row>
    <row r="3489" spans="11:14" x14ac:dyDescent="0.3">
      <c r="K3489" s="66">
        <f t="shared" si="233"/>
        <v>0</v>
      </c>
      <c r="L3489" s="67"/>
      <c r="M3489" s="67"/>
      <c r="N3489" s="66">
        <f t="shared" si="234"/>
        <v>0</v>
      </c>
    </row>
    <row r="3490" spans="11:14" x14ac:dyDescent="0.3">
      <c r="K3490" s="66">
        <f t="shared" si="233"/>
        <v>0</v>
      </c>
      <c r="L3490" s="67"/>
      <c r="M3490" s="67"/>
      <c r="N3490" s="66">
        <f t="shared" si="234"/>
        <v>0</v>
      </c>
    </row>
    <row r="3491" spans="11:14" x14ac:dyDescent="0.3">
      <c r="K3491" s="66">
        <f t="shared" si="233"/>
        <v>0</v>
      </c>
      <c r="L3491" s="67"/>
      <c r="M3491" s="67"/>
      <c r="N3491" s="66">
        <f t="shared" si="234"/>
        <v>0</v>
      </c>
    </row>
    <row r="3492" spans="11:14" x14ac:dyDescent="0.3">
      <c r="K3492" s="66">
        <f t="shared" si="233"/>
        <v>0</v>
      </c>
      <c r="L3492" s="67"/>
      <c r="M3492" s="67"/>
      <c r="N3492" s="66">
        <f t="shared" si="234"/>
        <v>0</v>
      </c>
    </row>
    <row r="3493" spans="11:14" x14ac:dyDescent="0.3">
      <c r="K3493" s="66">
        <f t="shared" si="233"/>
        <v>0</v>
      </c>
      <c r="L3493" s="67"/>
      <c r="M3493" s="67"/>
      <c r="N3493" s="66">
        <f t="shared" si="234"/>
        <v>0</v>
      </c>
    </row>
    <row r="3494" spans="11:14" x14ac:dyDescent="0.3">
      <c r="K3494" s="66">
        <f t="shared" si="233"/>
        <v>0</v>
      </c>
      <c r="L3494" s="67"/>
      <c r="M3494" s="67"/>
      <c r="N3494" s="66">
        <f t="shared" si="234"/>
        <v>0</v>
      </c>
    </row>
    <row r="3495" spans="11:14" x14ac:dyDescent="0.3">
      <c r="K3495" s="66">
        <f t="shared" si="233"/>
        <v>0</v>
      </c>
      <c r="L3495" s="67"/>
      <c r="M3495" s="67"/>
      <c r="N3495" s="66">
        <f t="shared" si="234"/>
        <v>0</v>
      </c>
    </row>
    <row r="3496" spans="11:14" x14ac:dyDescent="0.3">
      <c r="K3496" s="66">
        <f t="shared" si="233"/>
        <v>0</v>
      </c>
      <c r="L3496" s="67"/>
      <c r="M3496" s="67"/>
      <c r="N3496" s="66">
        <f t="shared" si="234"/>
        <v>0</v>
      </c>
    </row>
    <row r="3497" spans="11:14" x14ac:dyDescent="0.3">
      <c r="K3497" s="66">
        <f t="shared" si="233"/>
        <v>0</v>
      </c>
      <c r="L3497" s="67"/>
      <c r="M3497" s="67"/>
      <c r="N3497" s="66">
        <f t="shared" si="234"/>
        <v>0</v>
      </c>
    </row>
    <row r="3498" spans="11:14" x14ac:dyDescent="0.3">
      <c r="K3498" s="66">
        <f t="shared" si="233"/>
        <v>0</v>
      </c>
      <c r="L3498" s="67"/>
      <c r="M3498" s="67"/>
      <c r="N3498" s="66">
        <f t="shared" si="234"/>
        <v>0</v>
      </c>
    </row>
    <row r="3499" spans="11:14" x14ac:dyDescent="0.3">
      <c r="K3499" s="66">
        <f t="shared" si="233"/>
        <v>0</v>
      </c>
      <c r="L3499" s="67"/>
      <c r="M3499" s="67"/>
      <c r="N3499" s="66">
        <f t="shared" si="234"/>
        <v>0</v>
      </c>
    </row>
    <row r="3500" spans="11:14" x14ac:dyDescent="0.3">
      <c r="K3500" s="66">
        <f t="shared" si="233"/>
        <v>0</v>
      </c>
      <c r="L3500" s="67"/>
      <c r="M3500" s="67"/>
      <c r="N3500" s="66">
        <f t="shared" si="234"/>
        <v>0</v>
      </c>
    </row>
    <row r="3501" spans="11:14" x14ac:dyDescent="0.3">
      <c r="K3501" s="66">
        <f t="shared" si="233"/>
        <v>0</v>
      </c>
      <c r="L3501" s="67"/>
      <c r="M3501" s="67"/>
      <c r="N3501" s="66">
        <f t="shared" si="234"/>
        <v>0</v>
      </c>
    </row>
    <row r="3502" spans="11:14" x14ac:dyDescent="0.3">
      <c r="K3502" s="66">
        <f t="shared" si="233"/>
        <v>0</v>
      </c>
      <c r="L3502" s="67"/>
      <c r="M3502" s="67"/>
      <c r="N3502" s="66">
        <f t="shared" si="234"/>
        <v>0</v>
      </c>
    </row>
    <row r="3503" spans="11:14" x14ac:dyDescent="0.3">
      <c r="K3503" s="66">
        <f t="shared" si="233"/>
        <v>0</v>
      </c>
      <c r="L3503" s="67"/>
      <c r="M3503" s="67"/>
      <c r="N3503" s="66">
        <f t="shared" si="234"/>
        <v>0</v>
      </c>
    </row>
    <row r="3504" spans="11:14" x14ac:dyDescent="0.3">
      <c r="K3504" s="66">
        <f t="shared" si="233"/>
        <v>0</v>
      </c>
      <c r="L3504" s="67"/>
      <c r="M3504" s="67"/>
      <c r="N3504" s="66">
        <f t="shared" si="234"/>
        <v>0</v>
      </c>
    </row>
    <row r="3505" spans="11:14" x14ac:dyDescent="0.3">
      <c r="K3505" s="66">
        <f t="shared" si="233"/>
        <v>0</v>
      </c>
      <c r="L3505" s="67"/>
      <c r="M3505" s="67"/>
      <c r="N3505" s="66">
        <f t="shared" si="234"/>
        <v>0</v>
      </c>
    </row>
    <row r="3506" spans="11:14" x14ac:dyDescent="0.3">
      <c r="K3506" s="66">
        <f t="shared" si="233"/>
        <v>0</v>
      </c>
      <c r="L3506" s="67"/>
      <c r="M3506" s="67"/>
      <c r="N3506" s="66">
        <f t="shared" si="234"/>
        <v>0</v>
      </c>
    </row>
    <row r="3507" spans="11:14" x14ac:dyDescent="0.3">
      <c r="K3507" s="66">
        <f t="shared" si="233"/>
        <v>0</v>
      </c>
      <c r="L3507" s="67"/>
      <c r="M3507" s="67"/>
      <c r="N3507" s="66">
        <f t="shared" si="234"/>
        <v>0</v>
      </c>
    </row>
    <row r="3508" spans="11:14" x14ac:dyDescent="0.3">
      <c r="K3508" s="66">
        <f t="shared" si="233"/>
        <v>0</v>
      </c>
      <c r="L3508" s="67"/>
      <c r="M3508" s="67"/>
      <c r="N3508" s="66">
        <f t="shared" si="234"/>
        <v>0</v>
      </c>
    </row>
    <row r="3509" spans="11:14" x14ac:dyDescent="0.3">
      <c r="K3509" s="66">
        <f t="shared" si="233"/>
        <v>0</v>
      </c>
      <c r="L3509" s="67"/>
      <c r="M3509" s="67"/>
      <c r="N3509" s="66">
        <f t="shared" si="234"/>
        <v>0</v>
      </c>
    </row>
    <row r="3510" spans="11:14" x14ac:dyDescent="0.3">
      <c r="K3510" s="66">
        <f t="shared" si="233"/>
        <v>0</v>
      </c>
      <c r="L3510" s="67"/>
      <c r="M3510" s="67"/>
      <c r="N3510" s="66">
        <f t="shared" si="234"/>
        <v>0</v>
      </c>
    </row>
    <row r="3511" spans="11:14" x14ac:dyDescent="0.3">
      <c r="K3511" s="66">
        <f t="shared" si="233"/>
        <v>0</v>
      </c>
      <c r="L3511" s="67"/>
      <c r="M3511" s="67"/>
      <c r="N3511" s="66">
        <f t="shared" si="234"/>
        <v>0</v>
      </c>
    </row>
    <row r="3512" spans="11:14" x14ac:dyDescent="0.3">
      <c r="K3512" s="66">
        <f t="shared" si="233"/>
        <v>0</v>
      </c>
      <c r="L3512" s="67"/>
      <c r="M3512" s="67"/>
      <c r="N3512" s="66">
        <f t="shared" si="234"/>
        <v>0</v>
      </c>
    </row>
    <row r="3513" spans="11:14" x14ac:dyDescent="0.3">
      <c r="K3513" s="66">
        <f t="shared" si="233"/>
        <v>0</v>
      </c>
      <c r="L3513" s="67"/>
      <c r="M3513" s="67"/>
      <c r="N3513" s="66">
        <f t="shared" si="234"/>
        <v>0</v>
      </c>
    </row>
    <row r="3514" spans="11:14" x14ac:dyDescent="0.3">
      <c r="K3514" s="66">
        <f t="shared" si="233"/>
        <v>0</v>
      </c>
      <c r="L3514" s="67"/>
      <c r="M3514" s="67"/>
      <c r="N3514" s="66">
        <f t="shared" si="234"/>
        <v>0</v>
      </c>
    </row>
    <row r="3515" spans="11:14" x14ac:dyDescent="0.3">
      <c r="K3515" s="66">
        <f t="shared" si="233"/>
        <v>0</v>
      </c>
      <c r="L3515" s="67"/>
      <c r="M3515" s="67"/>
      <c r="N3515" s="66">
        <f t="shared" si="234"/>
        <v>0</v>
      </c>
    </row>
    <row r="3516" spans="11:14" x14ac:dyDescent="0.3">
      <c r="K3516" s="66">
        <f t="shared" si="233"/>
        <v>0</v>
      </c>
      <c r="L3516" s="67"/>
      <c r="M3516" s="67"/>
      <c r="N3516" s="66">
        <f t="shared" si="234"/>
        <v>0</v>
      </c>
    </row>
    <row r="3517" spans="11:14" x14ac:dyDescent="0.3">
      <c r="K3517" s="66">
        <f t="shared" si="233"/>
        <v>0</v>
      </c>
      <c r="L3517" s="67"/>
      <c r="M3517" s="67"/>
      <c r="N3517" s="66">
        <f t="shared" si="234"/>
        <v>0</v>
      </c>
    </row>
    <row r="3518" spans="11:14" x14ac:dyDescent="0.3">
      <c r="K3518" s="66">
        <f t="shared" si="233"/>
        <v>0</v>
      </c>
      <c r="L3518" s="67"/>
      <c r="M3518" s="67"/>
      <c r="N3518" s="66">
        <f t="shared" si="234"/>
        <v>0</v>
      </c>
    </row>
    <row r="3519" spans="11:14" x14ac:dyDescent="0.3">
      <c r="K3519" s="66">
        <f t="shared" si="233"/>
        <v>0</v>
      </c>
      <c r="L3519" s="67"/>
      <c r="M3519" s="67"/>
      <c r="N3519" s="66">
        <f t="shared" si="234"/>
        <v>0</v>
      </c>
    </row>
    <row r="3520" spans="11:14" x14ac:dyDescent="0.3">
      <c r="K3520" s="66">
        <f t="shared" si="233"/>
        <v>0</v>
      </c>
      <c r="L3520" s="67"/>
      <c r="M3520" s="67"/>
      <c r="N3520" s="66">
        <f t="shared" si="234"/>
        <v>0</v>
      </c>
    </row>
    <row r="3521" spans="11:14" x14ac:dyDescent="0.3">
      <c r="K3521" s="66">
        <f t="shared" si="233"/>
        <v>0</v>
      </c>
      <c r="L3521" s="67"/>
      <c r="M3521" s="67"/>
      <c r="N3521" s="66">
        <f t="shared" si="234"/>
        <v>0</v>
      </c>
    </row>
    <row r="3522" spans="11:14" x14ac:dyDescent="0.3">
      <c r="K3522" s="66">
        <f t="shared" si="233"/>
        <v>0</v>
      </c>
      <c r="L3522" s="67"/>
      <c r="M3522" s="67"/>
      <c r="N3522" s="66">
        <f t="shared" si="234"/>
        <v>0</v>
      </c>
    </row>
    <row r="3523" spans="11:14" x14ac:dyDescent="0.3">
      <c r="K3523" s="66">
        <f t="shared" si="233"/>
        <v>0</v>
      </c>
      <c r="L3523" s="67"/>
      <c r="M3523" s="67"/>
      <c r="N3523" s="66">
        <f t="shared" si="234"/>
        <v>0</v>
      </c>
    </row>
    <row r="3524" spans="11:14" x14ac:dyDescent="0.3">
      <c r="K3524" s="66">
        <f t="shared" si="233"/>
        <v>0</v>
      </c>
      <c r="L3524" s="67"/>
      <c r="M3524" s="67"/>
      <c r="N3524" s="66">
        <f t="shared" si="234"/>
        <v>0</v>
      </c>
    </row>
    <row r="3525" spans="11:14" x14ac:dyDescent="0.3">
      <c r="K3525" s="66">
        <f t="shared" si="233"/>
        <v>0</v>
      </c>
      <c r="L3525" s="67"/>
      <c r="M3525" s="67"/>
      <c r="N3525" s="66">
        <f t="shared" si="234"/>
        <v>0</v>
      </c>
    </row>
    <row r="3526" spans="11:14" x14ac:dyDescent="0.3">
      <c r="K3526" s="66">
        <f t="shared" si="233"/>
        <v>0</v>
      </c>
      <c r="L3526" s="67"/>
      <c r="M3526" s="67"/>
      <c r="N3526" s="66">
        <f t="shared" si="234"/>
        <v>0</v>
      </c>
    </row>
    <row r="3527" spans="11:14" x14ac:dyDescent="0.3">
      <c r="K3527" s="66">
        <f t="shared" ref="K3527:K3590" si="235">ROUND(J3527/0.35,-1)</f>
        <v>0</v>
      </c>
      <c r="L3527" s="67"/>
      <c r="M3527" s="67"/>
      <c r="N3527" s="66">
        <f t="shared" ref="N3527:N3590" si="236">I3527+M3527</f>
        <v>0</v>
      </c>
    </row>
    <row r="3528" spans="11:14" x14ac:dyDescent="0.3">
      <c r="K3528" s="66">
        <f t="shared" si="235"/>
        <v>0</v>
      </c>
      <c r="L3528" s="67"/>
      <c r="M3528" s="67"/>
      <c r="N3528" s="66">
        <f t="shared" si="236"/>
        <v>0</v>
      </c>
    </row>
    <row r="3529" spans="11:14" x14ac:dyDescent="0.3">
      <c r="K3529" s="66">
        <f t="shared" si="235"/>
        <v>0</v>
      </c>
      <c r="L3529" s="67"/>
      <c r="M3529" s="67"/>
      <c r="N3529" s="66">
        <f t="shared" si="236"/>
        <v>0</v>
      </c>
    </row>
    <row r="3530" spans="11:14" x14ac:dyDescent="0.3">
      <c r="K3530" s="66">
        <f t="shared" si="235"/>
        <v>0</v>
      </c>
      <c r="L3530" s="67"/>
      <c r="M3530" s="67"/>
      <c r="N3530" s="66">
        <f t="shared" si="236"/>
        <v>0</v>
      </c>
    </row>
    <row r="3531" spans="11:14" x14ac:dyDescent="0.3">
      <c r="K3531" s="66">
        <f t="shared" si="235"/>
        <v>0</v>
      </c>
      <c r="L3531" s="67"/>
      <c r="M3531" s="67"/>
      <c r="N3531" s="66">
        <f t="shared" si="236"/>
        <v>0</v>
      </c>
    </row>
    <row r="3532" spans="11:14" x14ac:dyDescent="0.3">
      <c r="K3532" s="66">
        <f t="shared" si="235"/>
        <v>0</v>
      </c>
      <c r="L3532" s="67"/>
      <c r="M3532" s="67"/>
      <c r="N3532" s="66">
        <f t="shared" si="236"/>
        <v>0</v>
      </c>
    </row>
    <row r="3533" spans="11:14" x14ac:dyDescent="0.3">
      <c r="K3533" s="66">
        <f t="shared" si="235"/>
        <v>0</v>
      </c>
      <c r="L3533" s="67"/>
      <c r="M3533" s="67"/>
      <c r="N3533" s="66">
        <f t="shared" si="236"/>
        <v>0</v>
      </c>
    </row>
    <row r="3534" spans="11:14" x14ac:dyDescent="0.3">
      <c r="K3534" s="66">
        <f t="shared" si="235"/>
        <v>0</v>
      </c>
      <c r="L3534" s="67"/>
      <c r="M3534" s="67"/>
      <c r="N3534" s="66">
        <f t="shared" si="236"/>
        <v>0</v>
      </c>
    </row>
    <row r="3535" spans="11:14" x14ac:dyDescent="0.3">
      <c r="K3535" s="66">
        <f t="shared" si="235"/>
        <v>0</v>
      </c>
      <c r="L3535" s="67"/>
      <c r="M3535" s="67"/>
      <c r="N3535" s="66">
        <f t="shared" si="236"/>
        <v>0</v>
      </c>
    </row>
    <row r="3536" spans="11:14" x14ac:dyDescent="0.3">
      <c r="K3536" s="66">
        <f t="shared" si="235"/>
        <v>0</v>
      </c>
      <c r="L3536" s="67"/>
      <c r="M3536" s="67"/>
      <c r="N3536" s="66">
        <f t="shared" si="236"/>
        <v>0</v>
      </c>
    </row>
    <row r="3537" spans="11:14" x14ac:dyDescent="0.3">
      <c r="K3537" s="66">
        <f t="shared" si="235"/>
        <v>0</v>
      </c>
      <c r="L3537" s="67"/>
      <c r="M3537" s="67"/>
      <c r="N3537" s="66">
        <f t="shared" si="236"/>
        <v>0</v>
      </c>
    </row>
    <row r="3538" spans="11:14" x14ac:dyDescent="0.3">
      <c r="K3538" s="66">
        <f t="shared" si="235"/>
        <v>0</v>
      </c>
      <c r="L3538" s="67"/>
      <c r="M3538" s="67"/>
      <c r="N3538" s="66">
        <f t="shared" si="236"/>
        <v>0</v>
      </c>
    </row>
    <row r="3539" spans="11:14" x14ac:dyDescent="0.3">
      <c r="K3539" s="66">
        <f t="shared" si="235"/>
        <v>0</v>
      </c>
      <c r="L3539" s="67"/>
      <c r="M3539" s="67"/>
      <c r="N3539" s="66">
        <f t="shared" si="236"/>
        <v>0</v>
      </c>
    </row>
    <row r="3540" spans="11:14" x14ac:dyDescent="0.3">
      <c r="K3540" s="66">
        <f t="shared" si="235"/>
        <v>0</v>
      </c>
      <c r="L3540" s="67"/>
      <c r="M3540" s="67"/>
      <c r="N3540" s="66">
        <f t="shared" si="236"/>
        <v>0</v>
      </c>
    </row>
    <row r="3541" spans="11:14" x14ac:dyDescent="0.3">
      <c r="K3541" s="66">
        <f t="shared" si="235"/>
        <v>0</v>
      </c>
      <c r="L3541" s="67"/>
      <c r="M3541" s="67"/>
      <c r="N3541" s="66">
        <f t="shared" si="236"/>
        <v>0</v>
      </c>
    </row>
    <row r="3542" spans="11:14" x14ac:dyDescent="0.3">
      <c r="K3542" s="66">
        <f t="shared" si="235"/>
        <v>0</v>
      </c>
      <c r="L3542" s="67"/>
      <c r="M3542" s="67"/>
      <c r="N3542" s="66">
        <f t="shared" si="236"/>
        <v>0</v>
      </c>
    </row>
    <row r="3543" spans="11:14" x14ac:dyDescent="0.3">
      <c r="K3543" s="66">
        <f t="shared" si="235"/>
        <v>0</v>
      </c>
      <c r="L3543" s="67"/>
      <c r="M3543" s="67"/>
      <c r="N3543" s="66">
        <f t="shared" si="236"/>
        <v>0</v>
      </c>
    </row>
    <row r="3544" spans="11:14" x14ac:dyDescent="0.3">
      <c r="K3544" s="66">
        <f t="shared" si="235"/>
        <v>0</v>
      </c>
      <c r="L3544" s="67"/>
      <c r="M3544" s="67"/>
      <c r="N3544" s="66">
        <f t="shared" si="236"/>
        <v>0</v>
      </c>
    </row>
    <row r="3545" spans="11:14" x14ac:dyDescent="0.3">
      <c r="K3545" s="66">
        <f t="shared" si="235"/>
        <v>0</v>
      </c>
      <c r="L3545" s="67"/>
      <c r="M3545" s="67"/>
      <c r="N3545" s="66">
        <f t="shared" si="236"/>
        <v>0</v>
      </c>
    </row>
    <row r="3546" spans="11:14" x14ac:dyDescent="0.3">
      <c r="K3546" s="66">
        <f t="shared" si="235"/>
        <v>0</v>
      </c>
      <c r="L3546" s="67"/>
      <c r="M3546" s="67"/>
      <c r="N3546" s="66">
        <f t="shared" si="236"/>
        <v>0</v>
      </c>
    </row>
    <row r="3547" spans="11:14" x14ac:dyDescent="0.3">
      <c r="K3547" s="66">
        <f t="shared" si="235"/>
        <v>0</v>
      </c>
      <c r="L3547" s="67"/>
      <c r="M3547" s="67"/>
      <c r="N3547" s="66">
        <f t="shared" si="236"/>
        <v>0</v>
      </c>
    </row>
    <row r="3548" spans="11:14" x14ac:dyDescent="0.3">
      <c r="K3548" s="66">
        <f t="shared" si="235"/>
        <v>0</v>
      </c>
      <c r="L3548" s="67"/>
      <c r="M3548" s="67"/>
      <c r="N3548" s="66">
        <f t="shared" si="236"/>
        <v>0</v>
      </c>
    </row>
    <row r="3549" spans="11:14" x14ac:dyDescent="0.3">
      <c r="K3549" s="66">
        <f t="shared" si="235"/>
        <v>0</v>
      </c>
      <c r="L3549" s="67"/>
      <c r="M3549" s="67"/>
      <c r="N3549" s="66">
        <f t="shared" si="236"/>
        <v>0</v>
      </c>
    </row>
    <row r="3550" spans="11:14" x14ac:dyDescent="0.3">
      <c r="K3550" s="66">
        <f t="shared" si="235"/>
        <v>0</v>
      </c>
      <c r="L3550" s="67"/>
      <c r="M3550" s="67"/>
      <c r="N3550" s="66">
        <f t="shared" si="236"/>
        <v>0</v>
      </c>
    </row>
    <row r="3551" spans="11:14" x14ac:dyDescent="0.3">
      <c r="K3551" s="66">
        <f t="shared" si="235"/>
        <v>0</v>
      </c>
      <c r="L3551" s="67"/>
      <c r="M3551" s="67"/>
      <c r="N3551" s="66">
        <f t="shared" si="236"/>
        <v>0</v>
      </c>
    </row>
    <row r="3552" spans="11:14" x14ac:dyDescent="0.3">
      <c r="K3552" s="66">
        <f t="shared" si="235"/>
        <v>0</v>
      </c>
      <c r="L3552" s="67"/>
      <c r="M3552" s="67"/>
      <c r="N3552" s="66">
        <f t="shared" si="236"/>
        <v>0</v>
      </c>
    </row>
    <row r="3553" spans="11:14" x14ac:dyDescent="0.3">
      <c r="K3553" s="66">
        <f t="shared" si="235"/>
        <v>0</v>
      </c>
      <c r="L3553" s="67"/>
      <c r="M3553" s="67"/>
      <c r="N3553" s="66">
        <f t="shared" si="236"/>
        <v>0</v>
      </c>
    </row>
    <row r="3554" spans="11:14" x14ac:dyDescent="0.3">
      <c r="K3554" s="66">
        <f t="shared" si="235"/>
        <v>0</v>
      </c>
      <c r="L3554" s="67"/>
      <c r="M3554" s="67"/>
      <c r="N3554" s="66">
        <f t="shared" si="236"/>
        <v>0</v>
      </c>
    </row>
    <row r="3555" spans="11:14" x14ac:dyDescent="0.3">
      <c r="K3555" s="66">
        <f t="shared" si="235"/>
        <v>0</v>
      </c>
      <c r="L3555" s="67"/>
      <c r="M3555" s="67"/>
      <c r="N3555" s="66">
        <f t="shared" si="236"/>
        <v>0</v>
      </c>
    </row>
    <row r="3556" spans="11:14" x14ac:dyDescent="0.3">
      <c r="K3556" s="66">
        <f t="shared" si="235"/>
        <v>0</v>
      </c>
      <c r="L3556" s="67"/>
      <c r="M3556" s="67"/>
      <c r="N3556" s="66">
        <f t="shared" si="236"/>
        <v>0</v>
      </c>
    </row>
    <row r="3557" spans="11:14" x14ac:dyDescent="0.3">
      <c r="K3557" s="66">
        <f t="shared" si="235"/>
        <v>0</v>
      </c>
      <c r="L3557" s="67"/>
      <c r="M3557" s="67"/>
      <c r="N3557" s="66">
        <f t="shared" si="236"/>
        <v>0</v>
      </c>
    </row>
    <row r="3558" spans="11:14" x14ac:dyDescent="0.3">
      <c r="K3558" s="66">
        <f t="shared" si="235"/>
        <v>0</v>
      </c>
      <c r="L3558" s="67"/>
      <c r="M3558" s="67"/>
      <c r="N3558" s="66">
        <f t="shared" si="236"/>
        <v>0</v>
      </c>
    </row>
    <row r="3559" spans="11:14" x14ac:dyDescent="0.3">
      <c r="K3559" s="66">
        <f t="shared" si="235"/>
        <v>0</v>
      </c>
      <c r="L3559" s="67"/>
      <c r="M3559" s="67"/>
      <c r="N3559" s="66">
        <f t="shared" si="236"/>
        <v>0</v>
      </c>
    </row>
    <row r="3560" spans="11:14" x14ac:dyDescent="0.3">
      <c r="K3560" s="66">
        <f t="shared" si="235"/>
        <v>0</v>
      </c>
      <c r="L3560" s="67"/>
      <c r="M3560" s="67"/>
      <c r="N3560" s="66">
        <f t="shared" si="236"/>
        <v>0</v>
      </c>
    </row>
    <row r="3561" spans="11:14" x14ac:dyDescent="0.3">
      <c r="K3561" s="66">
        <f t="shared" si="235"/>
        <v>0</v>
      </c>
      <c r="L3561" s="67"/>
      <c r="M3561" s="67"/>
      <c r="N3561" s="66">
        <f t="shared" si="236"/>
        <v>0</v>
      </c>
    </row>
    <row r="3562" spans="11:14" x14ac:dyDescent="0.3">
      <c r="K3562" s="66">
        <f t="shared" si="235"/>
        <v>0</v>
      </c>
      <c r="L3562" s="67"/>
      <c r="M3562" s="67"/>
      <c r="N3562" s="66">
        <f t="shared" si="236"/>
        <v>0</v>
      </c>
    </row>
    <row r="3563" spans="11:14" x14ac:dyDescent="0.3">
      <c r="K3563" s="66">
        <f t="shared" si="235"/>
        <v>0</v>
      </c>
      <c r="L3563" s="67"/>
      <c r="M3563" s="67"/>
      <c r="N3563" s="66">
        <f t="shared" si="236"/>
        <v>0</v>
      </c>
    </row>
    <row r="3564" spans="11:14" x14ac:dyDescent="0.3">
      <c r="K3564" s="66">
        <f t="shared" si="235"/>
        <v>0</v>
      </c>
      <c r="L3564" s="67"/>
      <c r="M3564" s="67"/>
      <c r="N3564" s="66">
        <f t="shared" si="236"/>
        <v>0</v>
      </c>
    </row>
    <row r="3565" spans="11:14" x14ac:dyDescent="0.3">
      <c r="K3565" s="66">
        <f t="shared" si="235"/>
        <v>0</v>
      </c>
      <c r="L3565" s="67"/>
      <c r="M3565" s="67"/>
      <c r="N3565" s="66">
        <f t="shared" si="236"/>
        <v>0</v>
      </c>
    </row>
    <row r="3566" spans="11:14" x14ac:dyDescent="0.3">
      <c r="K3566" s="66">
        <f t="shared" si="235"/>
        <v>0</v>
      </c>
      <c r="L3566" s="67"/>
      <c r="M3566" s="67"/>
      <c r="N3566" s="66">
        <f t="shared" si="236"/>
        <v>0</v>
      </c>
    </row>
    <row r="3567" spans="11:14" x14ac:dyDescent="0.3">
      <c r="K3567" s="66">
        <f t="shared" si="235"/>
        <v>0</v>
      </c>
      <c r="L3567" s="67"/>
      <c r="M3567" s="67"/>
      <c r="N3567" s="66">
        <f t="shared" si="236"/>
        <v>0</v>
      </c>
    </row>
    <row r="3568" spans="11:14" x14ac:dyDescent="0.3">
      <c r="K3568" s="66">
        <f t="shared" si="235"/>
        <v>0</v>
      </c>
      <c r="L3568" s="67"/>
      <c r="M3568" s="67"/>
      <c r="N3568" s="66">
        <f t="shared" si="236"/>
        <v>0</v>
      </c>
    </row>
    <row r="3569" spans="11:14" x14ac:dyDescent="0.3">
      <c r="K3569" s="66">
        <f t="shared" si="235"/>
        <v>0</v>
      </c>
      <c r="L3569" s="67"/>
      <c r="M3569" s="67"/>
      <c r="N3569" s="66">
        <f t="shared" si="236"/>
        <v>0</v>
      </c>
    </row>
    <row r="3570" spans="11:14" x14ac:dyDescent="0.3">
      <c r="K3570" s="66">
        <f t="shared" si="235"/>
        <v>0</v>
      </c>
      <c r="L3570" s="67"/>
      <c r="M3570" s="67"/>
      <c r="N3570" s="66">
        <f t="shared" si="236"/>
        <v>0</v>
      </c>
    </row>
    <row r="3571" spans="11:14" x14ac:dyDescent="0.3">
      <c r="K3571" s="66">
        <f t="shared" si="235"/>
        <v>0</v>
      </c>
      <c r="L3571" s="67"/>
      <c r="M3571" s="67"/>
      <c r="N3571" s="66">
        <f t="shared" si="236"/>
        <v>0</v>
      </c>
    </row>
    <row r="3572" spans="11:14" x14ac:dyDescent="0.3">
      <c r="K3572" s="66">
        <f t="shared" si="235"/>
        <v>0</v>
      </c>
      <c r="L3572" s="67"/>
      <c r="M3572" s="67"/>
      <c r="N3572" s="66">
        <f t="shared" si="236"/>
        <v>0</v>
      </c>
    </row>
    <row r="3573" spans="11:14" x14ac:dyDescent="0.3">
      <c r="K3573" s="66">
        <f t="shared" si="235"/>
        <v>0</v>
      </c>
      <c r="L3573" s="67"/>
      <c r="M3573" s="67"/>
      <c r="N3573" s="66">
        <f t="shared" si="236"/>
        <v>0</v>
      </c>
    </row>
    <row r="3574" spans="11:14" x14ac:dyDescent="0.3">
      <c r="K3574" s="66">
        <f t="shared" si="235"/>
        <v>0</v>
      </c>
      <c r="L3574" s="67"/>
      <c r="M3574" s="67"/>
      <c r="N3574" s="66">
        <f t="shared" si="236"/>
        <v>0</v>
      </c>
    </row>
    <row r="3575" spans="11:14" x14ac:dyDescent="0.3">
      <c r="K3575" s="66">
        <f t="shared" si="235"/>
        <v>0</v>
      </c>
      <c r="L3575" s="67"/>
      <c r="M3575" s="67"/>
      <c r="N3575" s="66">
        <f t="shared" si="236"/>
        <v>0</v>
      </c>
    </row>
    <row r="3576" spans="11:14" x14ac:dyDescent="0.3">
      <c r="K3576" s="66">
        <f t="shared" si="235"/>
        <v>0</v>
      </c>
      <c r="L3576" s="67"/>
      <c r="M3576" s="67"/>
      <c r="N3576" s="66">
        <f t="shared" si="236"/>
        <v>0</v>
      </c>
    </row>
    <row r="3577" spans="11:14" x14ac:dyDescent="0.3">
      <c r="K3577" s="66">
        <f t="shared" si="235"/>
        <v>0</v>
      </c>
      <c r="L3577" s="67"/>
      <c r="M3577" s="67"/>
      <c r="N3577" s="66">
        <f t="shared" si="236"/>
        <v>0</v>
      </c>
    </row>
    <row r="3578" spans="11:14" x14ac:dyDescent="0.3">
      <c r="K3578" s="66">
        <f t="shared" si="235"/>
        <v>0</v>
      </c>
      <c r="L3578" s="67"/>
      <c r="M3578" s="67"/>
      <c r="N3578" s="66">
        <f t="shared" si="236"/>
        <v>0</v>
      </c>
    </row>
    <row r="3579" spans="11:14" x14ac:dyDescent="0.3">
      <c r="K3579" s="66">
        <f t="shared" si="235"/>
        <v>0</v>
      </c>
      <c r="L3579" s="67"/>
      <c r="M3579" s="67"/>
      <c r="N3579" s="66">
        <f t="shared" si="236"/>
        <v>0</v>
      </c>
    </row>
    <row r="3580" spans="11:14" x14ac:dyDescent="0.3">
      <c r="K3580" s="66">
        <f t="shared" si="235"/>
        <v>0</v>
      </c>
      <c r="L3580" s="67"/>
      <c r="M3580" s="67"/>
      <c r="N3580" s="66">
        <f t="shared" si="236"/>
        <v>0</v>
      </c>
    </row>
    <row r="3581" spans="11:14" x14ac:dyDescent="0.3">
      <c r="K3581" s="66">
        <f t="shared" si="235"/>
        <v>0</v>
      </c>
      <c r="L3581" s="67"/>
      <c r="M3581" s="67"/>
      <c r="N3581" s="66">
        <f t="shared" si="236"/>
        <v>0</v>
      </c>
    </row>
    <row r="3582" spans="11:14" x14ac:dyDescent="0.3">
      <c r="K3582" s="66">
        <f t="shared" si="235"/>
        <v>0</v>
      </c>
      <c r="L3582" s="67"/>
      <c r="M3582" s="67"/>
      <c r="N3582" s="66">
        <f t="shared" si="236"/>
        <v>0</v>
      </c>
    </row>
    <row r="3583" spans="11:14" x14ac:dyDescent="0.3">
      <c r="K3583" s="66">
        <f t="shared" si="235"/>
        <v>0</v>
      </c>
      <c r="L3583" s="67"/>
      <c r="M3583" s="67"/>
      <c r="N3583" s="66">
        <f t="shared" si="236"/>
        <v>0</v>
      </c>
    </row>
    <row r="3584" spans="11:14" x14ac:dyDescent="0.3">
      <c r="K3584" s="66">
        <f t="shared" si="235"/>
        <v>0</v>
      </c>
      <c r="L3584" s="67"/>
      <c r="M3584" s="67"/>
      <c r="N3584" s="66">
        <f t="shared" si="236"/>
        <v>0</v>
      </c>
    </row>
    <row r="3585" spans="11:14" x14ac:dyDescent="0.3">
      <c r="K3585" s="66">
        <f t="shared" si="235"/>
        <v>0</v>
      </c>
      <c r="L3585" s="67"/>
      <c r="M3585" s="67"/>
      <c r="N3585" s="66">
        <f t="shared" si="236"/>
        <v>0</v>
      </c>
    </row>
    <row r="3586" spans="11:14" x14ac:dyDescent="0.3">
      <c r="K3586" s="66">
        <f t="shared" si="235"/>
        <v>0</v>
      </c>
      <c r="L3586" s="67"/>
      <c r="M3586" s="67"/>
      <c r="N3586" s="66">
        <f t="shared" si="236"/>
        <v>0</v>
      </c>
    </row>
    <row r="3587" spans="11:14" x14ac:dyDescent="0.3">
      <c r="K3587" s="66">
        <f t="shared" si="235"/>
        <v>0</v>
      </c>
      <c r="L3587" s="67"/>
      <c r="M3587" s="67"/>
      <c r="N3587" s="66">
        <f t="shared" si="236"/>
        <v>0</v>
      </c>
    </row>
    <row r="3588" spans="11:14" x14ac:dyDescent="0.3">
      <c r="K3588" s="66">
        <f t="shared" si="235"/>
        <v>0</v>
      </c>
      <c r="L3588" s="67"/>
      <c r="M3588" s="67"/>
      <c r="N3588" s="66">
        <f t="shared" si="236"/>
        <v>0</v>
      </c>
    </row>
    <row r="3589" spans="11:14" x14ac:dyDescent="0.3">
      <c r="K3589" s="66">
        <f t="shared" si="235"/>
        <v>0</v>
      </c>
      <c r="L3589" s="67"/>
      <c r="M3589" s="67"/>
      <c r="N3589" s="66">
        <f t="shared" si="236"/>
        <v>0</v>
      </c>
    </row>
    <row r="3590" spans="11:14" x14ac:dyDescent="0.3">
      <c r="K3590" s="66">
        <f t="shared" si="235"/>
        <v>0</v>
      </c>
      <c r="L3590" s="67"/>
      <c r="M3590" s="67"/>
      <c r="N3590" s="66">
        <f t="shared" si="236"/>
        <v>0</v>
      </c>
    </row>
    <row r="3591" spans="11:14" x14ac:dyDescent="0.3">
      <c r="K3591" s="66">
        <f t="shared" ref="K3591:K3654" si="237">ROUND(J3591/0.35,-1)</f>
        <v>0</v>
      </c>
      <c r="L3591" s="67"/>
      <c r="M3591" s="67"/>
      <c r="N3591" s="66">
        <f t="shared" ref="N3591:N3654" si="238">I3591+M3591</f>
        <v>0</v>
      </c>
    </row>
    <row r="3592" spans="11:14" x14ac:dyDescent="0.3">
      <c r="K3592" s="66">
        <f t="shared" si="237"/>
        <v>0</v>
      </c>
      <c r="L3592" s="67"/>
      <c r="M3592" s="67"/>
      <c r="N3592" s="66">
        <f t="shared" si="238"/>
        <v>0</v>
      </c>
    </row>
    <row r="3593" spans="11:14" x14ac:dyDescent="0.3">
      <c r="K3593" s="66">
        <f t="shared" si="237"/>
        <v>0</v>
      </c>
      <c r="L3593" s="67"/>
      <c r="M3593" s="67"/>
      <c r="N3593" s="66">
        <f t="shared" si="238"/>
        <v>0</v>
      </c>
    </row>
    <row r="3594" spans="11:14" x14ac:dyDescent="0.3">
      <c r="K3594" s="66">
        <f t="shared" si="237"/>
        <v>0</v>
      </c>
      <c r="L3594" s="67"/>
      <c r="M3594" s="67"/>
      <c r="N3594" s="66">
        <f t="shared" si="238"/>
        <v>0</v>
      </c>
    </row>
    <row r="3595" spans="11:14" x14ac:dyDescent="0.3">
      <c r="K3595" s="66">
        <f t="shared" si="237"/>
        <v>0</v>
      </c>
      <c r="L3595" s="67"/>
      <c r="M3595" s="67"/>
      <c r="N3595" s="66">
        <f t="shared" si="238"/>
        <v>0</v>
      </c>
    </row>
    <row r="3596" spans="11:14" x14ac:dyDescent="0.3">
      <c r="K3596" s="66">
        <f t="shared" si="237"/>
        <v>0</v>
      </c>
      <c r="L3596" s="67"/>
      <c r="M3596" s="67"/>
      <c r="N3596" s="66">
        <f t="shared" si="238"/>
        <v>0</v>
      </c>
    </row>
    <row r="3597" spans="11:14" x14ac:dyDescent="0.3">
      <c r="K3597" s="66">
        <f t="shared" si="237"/>
        <v>0</v>
      </c>
      <c r="L3597" s="67"/>
      <c r="M3597" s="67"/>
      <c r="N3597" s="66">
        <f t="shared" si="238"/>
        <v>0</v>
      </c>
    </row>
    <row r="3598" spans="11:14" x14ac:dyDescent="0.3">
      <c r="K3598" s="66">
        <f t="shared" si="237"/>
        <v>0</v>
      </c>
      <c r="L3598" s="67"/>
      <c r="M3598" s="67"/>
      <c r="N3598" s="66">
        <f t="shared" si="238"/>
        <v>0</v>
      </c>
    </row>
    <row r="3599" spans="11:14" x14ac:dyDescent="0.3">
      <c r="K3599" s="66">
        <f t="shared" si="237"/>
        <v>0</v>
      </c>
      <c r="L3599" s="67"/>
      <c r="M3599" s="67"/>
      <c r="N3599" s="66">
        <f t="shared" si="238"/>
        <v>0</v>
      </c>
    </row>
    <row r="3600" spans="11:14" x14ac:dyDescent="0.3">
      <c r="K3600" s="66">
        <f t="shared" si="237"/>
        <v>0</v>
      </c>
      <c r="L3600" s="67"/>
      <c r="M3600" s="67"/>
      <c r="N3600" s="66">
        <f t="shared" si="238"/>
        <v>0</v>
      </c>
    </row>
    <row r="3601" spans="11:14" x14ac:dyDescent="0.3">
      <c r="K3601" s="66">
        <f t="shared" si="237"/>
        <v>0</v>
      </c>
      <c r="L3601" s="67"/>
      <c r="M3601" s="67"/>
      <c r="N3601" s="66">
        <f t="shared" si="238"/>
        <v>0</v>
      </c>
    </row>
    <row r="3602" spans="11:14" x14ac:dyDescent="0.3">
      <c r="K3602" s="66">
        <f t="shared" si="237"/>
        <v>0</v>
      </c>
      <c r="L3602" s="67"/>
      <c r="M3602" s="67"/>
      <c r="N3602" s="66">
        <f t="shared" si="238"/>
        <v>0</v>
      </c>
    </row>
    <row r="3603" spans="11:14" x14ac:dyDescent="0.3">
      <c r="K3603" s="66">
        <f t="shared" si="237"/>
        <v>0</v>
      </c>
      <c r="L3603" s="67"/>
      <c r="M3603" s="67"/>
      <c r="N3603" s="66">
        <f t="shared" si="238"/>
        <v>0</v>
      </c>
    </row>
    <row r="3604" spans="11:14" x14ac:dyDescent="0.3">
      <c r="K3604" s="66">
        <f t="shared" si="237"/>
        <v>0</v>
      </c>
      <c r="L3604" s="67"/>
      <c r="M3604" s="67"/>
      <c r="N3604" s="66">
        <f t="shared" si="238"/>
        <v>0</v>
      </c>
    </row>
    <row r="3605" spans="11:14" x14ac:dyDescent="0.3">
      <c r="K3605" s="66">
        <f t="shared" si="237"/>
        <v>0</v>
      </c>
      <c r="L3605" s="67"/>
      <c r="M3605" s="67"/>
      <c r="N3605" s="66">
        <f t="shared" si="238"/>
        <v>0</v>
      </c>
    </row>
    <row r="3606" spans="11:14" x14ac:dyDescent="0.3">
      <c r="K3606" s="66">
        <f t="shared" si="237"/>
        <v>0</v>
      </c>
      <c r="L3606" s="67"/>
      <c r="M3606" s="67"/>
      <c r="N3606" s="66">
        <f t="shared" si="238"/>
        <v>0</v>
      </c>
    </row>
    <row r="3607" spans="11:14" x14ac:dyDescent="0.3">
      <c r="K3607" s="66">
        <f t="shared" si="237"/>
        <v>0</v>
      </c>
      <c r="L3607" s="67"/>
      <c r="M3607" s="67"/>
      <c r="N3607" s="66">
        <f t="shared" si="238"/>
        <v>0</v>
      </c>
    </row>
    <row r="3608" spans="11:14" x14ac:dyDescent="0.3">
      <c r="K3608" s="66">
        <f t="shared" si="237"/>
        <v>0</v>
      </c>
      <c r="L3608" s="67"/>
      <c r="M3608" s="67"/>
      <c r="N3608" s="66">
        <f t="shared" si="238"/>
        <v>0</v>
      </c>
    </row>
    <row r="3609" spans="11:14" x14ac:dyDescent="0.3">
      <c r="K3609" s="66">
        <f t="shared" si="237"/>
        <v>0</v>
      </c>
      <c r="L3609" s="67"/>
      <c r="M3609" s="67"/>
      <c r="N3609" s="66">
        <f t="shared" si="238"/>
        <v>0</v>
      </c>
    </row>
    <row r="3610" spans="11:14" x14ac:dyDescent="0.3">
      <c r="K3610" s="66">
        <f t="shared" si="237"/>
        <v>0</v>
      </c>
      <c r="L3610" s="67"/>
      <c r="M3610" s="67"/>
      <c r="N3610" s="66">
        <f t="shared" si="238"/>
        <v>0</v>
      </c>
    </row>
    <row r="3611" spans="11:14" x14ac:dyDescent="0.3">
      <c r="K3611" s="66">
        <f t="shared" si="237"/>
        <v>0</v>
      </c>
      <c r="L3611" s="67"/>
      <c r="M3611" s="67"/>
      <c r="N3611" s="66">
        <f t="shared" si="238"/>
        <v>0</v>
      </c>
    </row>
    <row r="3612" spans="11:14" x14ac:dyDescent="0.3">
      <c r="K3612" s="66">
        <f t="shared" si="237"/>
        <v>0</v>
      </c>
      <c r="L3612" s="67"/>
      <c r="M3612" s="67"/>
      <c r="N3612" s="66">
        <f t="shared" si="238"/>
        <v>0</v>
      </c>
    </row>
    <row r="3613" spans="11:14" x14ac:dyDescent="0.3">
      <c r="K3613" s="66">
        <f t="shared" si="237"/>
        <v>0</v>
      </c>
      <c r="L3613" s="67"/>
      <c r="M3613" s="67"/>
      <c r="N3613" s="66">
        <f t="shared" si="238"/>
        <v>0</v>
      </c>
    </row>
    <row r="3614" spans="11:14" x14ac:dyDescent="0.3">
      <c r="K3614" s="66">
        <f t="shared" si="237"/>
        <v>0</v>
      </c>
      <c r="L3614" s="67"/>
      <c r="M3614" s="67"/>
      <c r="N3614" s="66">
        <f t="shared" si="238"/>
        <v>0</v>
      </c>
    </row>
    <row r="3615" spans="11:14" x14ac:dyDescent="0.3">
      <c r="K3615" s="66">
        <f t="shared" si="237"/>
        <v>0</v>
      </c>
      <c r="L3615" s="67"/>
      <c r="M3615" s="67"/>
      <c r="N3615" s="66">
        <f t="shared" si="238"/>
        <v>0</v>
      </c>
    </row>
    <row r="3616" spans="11:14" x14ac:dyDescent="0.3">
      <c r="K3616" s="66">
        <f t="shared" si="237"/>
        <v>0</v>
      </c>
      <c r="L3616" s="67"/>
      <c r="M3616" s="67"/>
      <c r="N3616" s="66">
        <f t="shared" si="238"/>
        <v>0</v>
      </c>
    </row>
    <row r="3617" spans="11:14" x14ac:dyDescent="0.3">
      <c r="K3617" s="66">
        <f t="shared" si="237"/>
        <v>0</v>
      </c>
      <c r="L3617" s="67"/>
      <c r="M3617" s="67"/>
      <c r="N3617" s="66">
        <f t="shared" si="238"/>
        <v>0</v>
      </c>
    </row>
    <row r="3618" spans="11:14" x14ac:dyDescent="0.3">
      <c r="K3618" s="66">
        <f t="shared" si="237"/>
        <v>0</v>
      </c>
      <c r="L3618" s="67"/>
      <c r="M3618" s="67"/>
      <c r="N3618" s="66">
        <f t="shared" si="238"/>
        <v>0</v>
      </c>
    </row>
    <row r="3619" spans="11:14" x14ac:dyDescent="0.3">
      <c r="K3619" s="66">
        <f t="shared" si="237"/>
        <v>0</v>
      </c>
      <c r="L3619" s="67"/>
      <c r="M3619" s="67"/>
      <c r="N3619" s="66">
        <f t="shared" si="238"/>
        <v>0</v>
      </c>
    </row>
    <row r="3620" spans="11:14" x14ac:dyDescent="0.3">
      <c r="K3620" s="66">
        <f t="shared" si="237"/>
        <v>0</v>
      </c>
      <c r="L3620" s="67"/>
      <c r="M3620" s="67"/>
      <c r="N3620" s="66">
        <f t="shared" si="238"/>
        <v>0</v>
      </c>
    </row>
    <row r="3621" spans="11:14" x14ac:dyDescent="0.3">
      <c r="K3621" s="66">
        <f t="shared" si="237"/>
        <v>0</v>
      </c>
      <c r="L3621" s="67"/>
      <c r="M3621" s="67"/>
      <c r="N3621" s="66">
        <f t="shared" si="238"/>
        <v>0</v>
      </c>
    </row>
    <row r="3622" spans="11:14" x14ac:dyDescent="0.3">
      <c r="K3622" s="66">
        <f t="shared" si="237"/>
        <v>0</v>
      </c>
      <c r="L3622" s="67"/>
      <c r="M3622" s="67"/>
      <c r="N3622" s="66">
        <f t="shared" si="238"/>
        <v>0</v>
      </c>
    </row>
    <row r="3623" spans="11:14" x14ac:dyDescent="0.3">
      <c r="K3623" s="66">
        <f t="shared" si="237"/>
        <v>0</v>
      </c>
      <c r="L3623" s="67"/>
      <c r="M3623" s="67"/>
      <c r="N3623" s="66">
        <f t="shared" si="238"/>
        <v>0</v>
      </c>
    </row>
    <row r="3624" spans="11:14" x14ac:dyDescent="0.3">
      <c r="K3624" s="66">
        <f t="shared" si="237"/>
        <v>0</v>
      </c>
      <c r="L3624" s="67"/>
      <c r="M3624" s="67"/>
      <c r="N3624" s="66">
        <f t="shared" si="238"/>
        <v>0</v>
      </c>
    </row>
    <row r="3625" spans="11:14" x14ac:dyDescent="0.3">
      <c r="K3625" s="66">
        <f t="shared" si="237"/>
        <v>0</v>
      </c>
      <c r="L3625" s="67"/>
      <c r="M3625" s="67"/>
      <c r="N3625" s="66">
        <f t="shared" si="238"/>
        <v>0</v>
      </c>
    </row>
    <row r="3626" spans="11:14" x14ac:dyDescent="0.3">
      <c r="K3626" s="66">
        <f t="shared" si="237"/>
        <v>0</v>
      </c>
      <c r="L3626" s="67"/>
      <c r="M3626" s="67"/>
      <c r="N3626" s="66">
        <f t="shared" si="238"/>
        <v>0</v>
      </c>
    </row>
    <row r="3627" spans="11:14" x14ac:dyDescent="0.3">
      <c r="K3627" s="66">
        <f t="shared" si="237"/>
        <v>0</v>
      </c>
      <c r="L3627" s="67"/>
      <c r="M3627" s="67"/>
      <c r="N3627" s="66">
        <f t="shared" si="238"/>
        <v>0</v>
      </c>
    </row>
    <row r="3628" spans="11:14" x14ac:dyDescent="0.3">
      <c r="K3628" s="66">
        <f t="shared" si="237"/>
        <v>0</v>
      </c>
      <c r="L3628" s="67"/>
      <c r="M3628" s="67"/>
      <c r="N3628" s="66">
        <f t="shared" si="238"/>
        <v>0</v>
      </c>
    </row>
    <row r="3629" spans="11:14" x14ac:dyDescent="0.3">
      <c r="K3629" s="66">
        <f t="shared" si="237"/>
        <v>0</v>
      </c>
      <c r="L3629" s="67"/>
      <c r="M3629" s="67"/>
      <c r="N3629" s="66">
        <f t="shared" si="238"/>
        <v>0</v>
      </c>
    </row>
    <row r="3630" spans="11:14" x14ac:dyDescent="0.3">
      <c r="K3630" s="66">
        <f t="shared" si="237"/>
        <v>0</v>
      </c>
      <c r="L3630" s="67"/>
      <c r="M3630" s="67"/>
      <c r="N3630" s="66">
        <f t="shared" si="238"/>
        <v>0</v>
      </c>
    </row>
    <row r="3631" spans="11:14" x14ac:dyDescent="0.3">
      <c r="K3631" s="66">
        <f t="shared" si="237"/>
        <v>0</v>
      </c>
      <c r="L3631" s="67"/>
      <c r="M3631" s="67"/>
      <c r="N3631" s="66">
        <f t="shared" si="238"/>
        <v>0</v>
      </c>
    </row>
    <row r="3632" spans="11:14" x14ac:dyDescent="0.3">
      <c r="K3632" s="66">
        <f t="shared" si="237"/>
        <v>0</v>
      </c>
      <c r="L3632" s="67"/>
      <c r="M3632" s="67"/>
      <c r="N3632" s="66">
        <f t="shared" si="238"/>
        <v>0</v>
      </c>
    </row>
    <row r="3633" spans="11:14" x14ac:dyDescent="0.3">
      <c r="K3633" s="66">
        <f t="shared" si="237"/>
        <v>0</v>
      </c>
      <c r="L3633" s="67"/>
      <c r="M3633" s="67"/>
      <c r="N3633" s="66">
        <f t="shared" si="238"/>
        <v>0</v>
      </c>
    </row>
    <row r="3634" spans="11:14" x14ac:dyDescent="0.3">
      <c r="K3634" s="66">
        <f t="shared" si="237"/>
        <v>0</v>
      </c>
      <c r="L3634" s="67"/>
      <c r="M3634" s="67"/>
      <c r="N3634" s="66">
        <f t="shared" si="238"/>
        <v>0</v>
      </c>
    </row>
    <row r="3635" spans="11:14" x14ac:dyDescent="0.3">
      <c r="K3635" s="66">
        <f t="shared" si="237"/>
        <v>0</v>
      </c>
      <c r="L3635" s="67"/>
      <c r="M3635" s="67"/>
      <c r="N3635" s="66">
        <f t="shared" si="238"/>
        <v>0</v>
      </c>
    </row>
    <row r="3636" spans="11:14" x14ac:dyDescent="0.3">
      <c r="K3636" s="66">
        <f t="shared" si="237"/>
        <v>0</v>
      </c>
      <c r="L3636" s="67"/>
      <c r="M3636" s="67"/>
      <c r="N3636" s="66">
        <f t="shared" si="238"/>
        <v>0</v>
      </c>
    </row>
    <row r="3637" spans="11:14" x14ac:dyDescent="0.3">
      <c r="K3637" s="66">
        <f t="shared" si="237"/>
        <v>0</v>
      </c>
      <c r="L3637" s="67"/>
      <c r="M3637" s="67"/>
      <c r="N3637" s="66">
        <f t="shared" si="238"/>
        <v>0</v>
      </c>
    </row>
    <row r="3638" spans="11:14" x14ac:dyDescent="0.3">
      <c r="K3638" s="66">
        <f t="shared" si="237"/>
        <v>0</v>
      </c>
      <c r="L3638" s="67"/>
      <c r="M3638" s="67"/>
      <c r="N3638" s="66">
        <f t="shared" si="238"/>
        <v>0</v>
      </c>
    </row>
    <row r="3639" spans="11:14" x14ac:dyDescent="0.3">
      <c r="K3639" s="66">
        <f t="shared" si="237"/>
        <v>0</v>
      </c>
      <c r="L3639" s="67"/>
      <c r="M3639" s="67"/>
      <c r="N3639" s="66">
        <f t="shared" si="238"/>
        <v>0</v>
      </c>
    </row>
    <row r="3640" spans="11:14" x14ac:dyDescent="0.3">
      <c r="K3640" s="66">
        <f t="shared" si="237"/>
        <v>0</v>
      </c>
      <c r="L3640" s="67"/>
      <c r="M3640" s="67"/>
      <c r="N3640" s="66">
        <f t="shared" si="238"/>
        <v>0</v>
      </c>
    </row>
    <row r="3641" spans="11:14" x14ac:dyDescent="0.3">
      <c r="K3641" s="66">
        <f t="shared" si="237"/>
        <v>0</v>
      </c>
      <c r="L3641" s="67"/>
      <c r="M3641" s="67"/>
      <c r="N3641" s="66">
        <f t="shared" si="238"/>
        <v>0</v>
      </c>
    </row>
    <row r="3642" spans="11:14" x14ac:dyDescent="0.3">
      <c r="K3642" s="66">
        <f t="shared" si="237"/>
        <v>0</v>
      </c>
      <c r="L3642" s="67"/>
      <c r="M3642" s="67"/>
      <c r="N3642" s="66">
        <f t="shared" si="238"/>
        <v>0</v>
      </c>
    </row>
    <row r="3643" spans="11:14" x14ac:dyDescent="0.3">
      <c r="K3643" s="66">
        <f t="shared" si="237"/>
        <v>0</v>
      </c>
      <c r="L3643" s="67"/>
      <c r="M3643" s="67"/>
      <c r="N3643" s="66">
        <f t="shared" si="238"/>
        <v>0</v>
      </c>
    </row>
    <row r="3644" spans="11:14" x14ac:dyDescent="0.3">
      <c r="K3644" s="66">
        <f t="shared" si="237"/>
        <v>0</v>
      </c>
      <c r="L3644" s="67"/>
      <c r="M3644" s="67"/>
      <c r="N3644" s="66">
        <f t="shared" si="238"/>
        <v>0</v>
      </c>
    </row>
    <row r="3645" spans="11:14" x14ac:dyDescent="0.3">
      <c r="K3645" s="66">
        <f t="shared" si="237"/>
        <v>0</v>
      </c>
      <c r="L3645" s="67"/>
      <c r="M3645" s="67"/>
      <c r="N3645" s="66">
        <f t="shared" si="238"/>
        <v>0</v>
      </c>
    </row>
    <row r="3646" spans="11:14" x14ac:dyDescent="0.3">
      <c r="K3646" s="66">
        <f t="shared" si="237"/>
        <v>0</v>
      </c>
      <c r="L3646" s="67"/>
      <c r="M3646" s="67"/>
      <c r="N3646" s="66">
        <f t="shared" si="238"/>
        <v>0</v>
      </c>
    </row>
    <row r="3647" spans="11:14" x14ac:dyDescent="0.3">
      <c r="K3647" s="66">
        <f t="shared" si="237"/>
        <v>0</v>
      </c>
      <c r="L3647" s="67"/>
      <c r="M3647" s="67"/>
      <c r="N3647" s="66">
        <f t="shared" si="238"/>
        <v>0</v>
      </c>
    </row>
    <row r="3648" spans="11:14" x14ac:dyDescent="0.3">
      <c r="K3648" s="66">
        <f t="shared" si="237"/>
        <v>0</v>
      </c>
      <c r="L3648" s="67"/>
      <c r="M3648" s="67"/>
      <c r="N3648" s="66">
        <f t="shared" si="238"/>
        <v>0</v>
      </c>
    </row>
    <row r="3649" spans="11:14" x14ac:dyDescent="0.3">
      <c r="K3649" s="66">
        <f t="shared" si="237"/>
        <v>0</v>
      </c>
      <c r="L3649" s="67"/>
      <c r="M3649" s="67"/>
      <c r="N3649" s="66">
        <f t="shared" si="238"/>
        <v>0</v>
      </c>
    </row>
    <row r="3650" spans="11:14" x14ac:dyDescent="0.3">
      <c r="K3650" s="66">
        <f t="shared" si="237"/>
        <v>0</v>
      </c>
      <c r="L3650" s="67"/>
      <c r="M3650" s="67"/>
      <c r="N3650" s="66">
        <f t="shared" si="238"/>
        <v>0</v>
      </c>
    </row>
    <row r="3651" spans="11:14" x14ac:dyDescent="0.3">
      <c r="K3651" s="66">
        <f t="shared" si="237"/>
        <v>0</v>
      </c>
      <c r="L3651" s="67"/>
      <c r="M3651" s="67"/>
      <c r="N3651" s="66">
        <f t="shared" si="238"/>
        <v>0</v>
      </c>
    </row>
    <row r="3652" spans="11:14" x14ac:dyDescent="0.3">
      <c r="K3652" s="66">
        <f t="shared" si="237"/>
        <v>0</v>
      </c>
      <c r="L3652" s="67"/>
      <c r="M3652" s="67"/>
      <c r="N3652" s="66">
        <f t="shared" si="238"/>
        <v>0</v>
      </c>
    </row>
    <row r="3653" spans="11:14" x14ac:dyDescent="0.3">
      <c r="K3653" s="66">
        <f t="shared" si="237"/>
        <v>0</v>
      </c>
      <c r="L3653" s="67"/>
      <c r="M3653" s="67"/>
      <c r="N3653" s="66">
        <f t="shared" si="238"/>
        <v>0</v>
      </c>
    </row>
    <row r="3654" spans="11:14" x14ac:dyDescent="0.3">
      <c r="K3654" s="66">
        <f t="shared" si="237"/>
        <v>0</v>
      </c>
      <c r="L3654" s="67"/>
      <c r="M3654" s="67"/>
      <c r="N3654" s="66">
        <f t="shared" si="238"/>
        <v>0</v>
      </c>
    </row>
    <row r="3655" spans="11:14" x14ac:dyDescent="0.3">
      <c r="K3655" s="66">
        <f t="shared" ref="K3655:K3699" si="239">ROUND(J3655/0.35,-1)</f>
        <v>0</v>
      </c>
      <c r="L3655" s="67"/>
      <c r="M3655" s="67"/>
      <c r="N3655" s="66">
        <f t="shared" ref="N3655:N3699" si="240">I3655+M3655</f>
        <v>0</v>
      </c>
    </row>
    <row r="3656" spans="11:14" x14ac:dyDescent="0.3">
      <c r="K3656" s="66">
        <f t="shared" si="239"/>
        <v>0</v>
      </c>
      <c r="L3656" s="67"/>
      <c r="M3656" s="67"/>
      <c r="N3656" s="66">
        <f t="shared" si="240"/>
        <v>0</v>
      </c>
    </row>
    <row r="3657" spans="11:14" x14ac:dyDescent="0.3">
      <c r="K3657" s="66">
        <f t="shared" si="239"/>
        <v>0</v>
      </c>
      <c r="L3657" s="67"/>
      <c r="M3657" s="67"/>
      <c r="N3657" s="66">
        <f t="shared" si="240"/>
        <v>0</v>
      </c>
    </row>
    <row r="3658" spans="11:14" x14ac:dyDescent="0.3">
      <c r="K3658" s="66">
        <f t="shared" si="239"/>
        <v>0</v>
      </c>
      <c r="L3658" s="67"/>
      <c r="M3658" s="67"/>
      <c r="N3658" s="66">
        <f t="shared" si="240"/>
        <v>0</v>
      </c>
    </row>
    <row r="3659" spans="11:14" x14ac:dyDescent="0.3">
      <c r="K3659" s="66">
        <f t="shared" si="239"/>
        <v>0</v>
      </c>
      <c r="L3659" s="67"/>
      <c r="M3659" s="67"/>
      <c r="N3659" s="66">
        <f t="shared" si="240"/>
        <v>0</v>
      </c>
    </row>
    <row r="3660" spans="11:14" x14ac:dyDescent="0.3">
      <c r="K3660" s="66">
        <f t="shared" si="239"/>
        <v>0</v>
      </c>
      <c r="L3660" s="67"/>
      <c r="M3660" s="67"/>
      <c r="N3660" s="66">
        <f t="shared" si="240"/>
        <v>0</v>
      </c>
    </row>
    <row r="3661" spans="11:14" x14ac:dyDescent="0.3">
      <c r="K3661" s="66">
        <f t="shared" si="239"/>
        <v>0</v>
      </c>
      <c r="L3661" s="67"/>
      <c r="M3661" s="67"/>
      <c r="N3661" s="66">
        <f t="shared" si="240"/>
        <v>0</v>
      </c>
    </row>
    <row r="3662" spans="11:14" x14ac:dyDescent="0.3">
      <c r="K3662" s="66">
        <f t="shared" si="239"/>
        <v>0</v>
      </c>
      <c r="L3662" s="67"/>
      <c r="M3662" s="67"/>
      <c r="N3662" s="66">
        <f t="shared" si="240"/>
        <v>0</v>
      </c>
    </row>
    <row r="3663" spans="11:14" x14ac:dyDescent="0.3">
      <c r="K3663" s="66">
        <f t="shared" si="239"/>
        <v>0</v>
      </c>
      <c r="L3663" s="67"/>
      <c r="M3663" s="67"/>
      <c r="N3663" s="66">
        <f t="shared" si="240"/>
        <v>0</v>
      </c>
    </row>
    <row r="3664" spans="11:14" x14ac:dyDescent="0.3">
      <c r="K3664" s="66">
        <f t="shared" si="239"/>
        <v>0</v>
      </c>
      <c r="L3664" s="67"/>
      <c r="M3664" s="67"/>
      <c r="N3664" s="66">
        <f t="shared" si="240"/>
        <v>0</v>
      </c>
    </row>
    <row r="3665" spans="11:14" x14ac:dyDescent="0.3">
      <c r="K3665" s="66">
        <f t="shared" si="239"/>
        <v>0</v>
      </c>
      <c r="L3665" s="67"/>
      <c r="M3665" s="67"/>
      <c r="N3665" s="66">
        <f t="shared" si="240"/>
        <v>0</v>
      </c>
    </row>
    <row r="3666" spans="11:14" x14ac:dyDescent="0.3">
      <c r="K3666" s="66">
        <f t="shared" si="239"/>
        <v>0</v>
      </c>
      <c r="L3666" s="67"/>
      <c r="M3666" s="67"/>
      <c r="N3666" s="66">
        <f t="shared" si="240"/>
        <v>0</v>
      </c>
    </row>
    <row r="3667" spans="11:14" x14ac:dyDescent="0.3">
      <c r="K3667" s="66">
        <f t="shared" si="239"/>
        <v>0</v>
      </c>
      <c r="L3667" s="67"/>
      <c r="M3667" s="67"/>
      <c r="N3667" s="66">
        <f t="shared" si="240"/>
        <v>0</v>
      </c>
    </row>
    <row r="3668" spans="11:14" x14ac:dyDescent="0.3">
      <c r="K3668" s="66">
        <f t="shared" si="239"/>
        <v>0</v>
      </c>
      <c r="L3668" s="67"/>
      <c r="M3668" s="67"/>
      <c r="N3668" s="66">
        <f t="shared" si="240"/>
        <v>0</v>
      </c>
    </row>
    <row r="3669" spans="11:14" x14ac:dyDescent="0.3">
      <c r="K3669" s="66">
        <f t="shared" si="239"/>
        <v>0</v>
      </c>
      <c r="L3669" s="67"/>
      <c r="M3669" s="67"/>
      <c r="N3669" s="66">
        <f t="shared" si="240"/>
        <v>0</v>
      </c>
    </row>
    <row r="3670" spans="11:14" x14ac:dyDescent="0.3">
      <c r="K3670" s="66">
        <f t="shared" si="239"/>
        <v>0</v>
      </c>
      <c r="L3670" s="67"/>
      <c r="M3670" s="67"/>
      <c r="N3670" s="66">
        <f t="shared" si="240"/>
        <v>0</v>
      </c>
    </row>
    <row r="3671" spans="11:14" x14ac:dyDescent="0.3">
      <c r="K3671" s="66">
        <f t="shared" si="239"/>
        <v>0</v>
      </c>
      <c r="L3671" s="67"/>
      <c r="M3671" s="67"/>
      <c r="N3671" s="66">
        <f t="shared" si="240"/>
        <v>0</v>
      </c>
    </row>
    <row r="3672" spans="11:14" x14ac:dyDescent="0.3">
      <c r="K3672" s="66">
        <f t="shared" si="239"/>
        <v>0</v>
      </c>
      <c r="L3672" s="67"/>
      <c r="M3672" s="67"/>
      <c r="N3672" s="66">
        <f t="shared" si="240"/>
        <v>0</v>
      </c>
    </row>
    <row r="3673" spans="11:14" x14ac:dyDescent="0.3">
      <c r="K3673" s="66">
        <f t="shared" si="239"/>
        <v>0</v>
      </c>
      <c r="L3673" s="67"/>
      <c r="M3673" s="67"/>
      <c r="N3673" s="66">
        <f t="shared" si="240"/>
        <v>0</v>
      </c>
    </row>
    <row r="3674" spans="11:14" x14ac:dyDescent="0.3">
      <c r="K3674" s="66">
        <f t="shared" si="239"/>
        <v>0</v>
      </c>
      <c r="L3674" s="67"/>
      <c r="M3674" s="67"/>
      <c r="N3674" s="66">
        <f t="shared" si="240"/>
        <v>0</v>
      </c>
    </row>
    <row r="3675" spans="11:14" x14ac:dyDescent="0.3">
      <c r="K3675" s="66">
        <f t="shared" si="239"/>
        <v>0</v>
      </c>
      <c r="L3675" s="67"/>
      <c r="M3675" s="67"/>
      <c r="N3675" s="66">
        <f t="shared" si="240"/>
        <v>0</v>
      </c>
    </row>
    <row r="3676" spans="11:14" x14ac:dyDescent="0.3">
      <c r="K3676" s="66">
        <f t="shared" si="239"/>
        <v>0</v>
      </c>
      <c r="L3676" s="67"/>
      <c r="M3676" s="67"/>
      <c r="N3676" s="66">
        <f t="shared" si="240"/>
        <v>0</v>
      </c>
    </row>
    <row r="3677" spans="11:14" x14ac:dyDescent="0.3">
      <c r="K3677" s="66">
        <f t="shared" si="239"/>
        <v>0</v>
      </c>
      <c r="L3677" s="67"/>
      <c r="M3677" s="67"/>
      <c r="N3677" s="66">
        <f t="shared" si="240"/>
        <v>0</v>
      </c>
    </row>
    <row r="3678" spans="11:14" x14ac:dyDescent="0.3">
      <c r="K3678" s="66">
        <f t="shared" si="239"/>
        <v>0</v>
      </c>
      <c r="L3678" s="67"/>
      <c r="M3678" s="67"/>
      <c r="N3678" s="66">
        <f t="shared" si="240"/>
        <v>0</v>
      </c>
    </row>
    <row r="3679" spans="11:14" x14ac:dyDescent="0.3">
      <c r="K3679" s="66">
        <f t="shared" si="239"/>
        <v>0</v>
      </c>
      <c r="L3679" s="67"/>
      <c r="M3679" s="67"/>
      <c r="N3679" s="66">
        <f t="shared" si="240"/>
        <v>0</v>
      </c>
    </row>
    <row r="3680" spans="11:14" x14ac:dyDescent="0.3">
      <c r="K3680" s="66">
        <f t="shared" si="239"/>
        <v>0</v>
      </c>
      <c r="L3680" s="67"/>
      <c r="M3680" s="67"/>
      <c r="N3680" s="66">
        <f t="shared" si="240"/>
        <v>0</v>
      </c>
    </row>
    <row r="3681" spans="11:14" x14ac:dyDescent="0.3">
      <c r="K3681" s="66">
        <f t="shared" si="239"/>
        <v>0</v>
      </c>
      <c r="L3681" s="67"/>
      <c r="M3681" s="67"/>
      <c r="N3681" s="66">
        <f t="shared" si="240"/>
        <v>0</v>
      </c>
    </row>
    <row r="3682" spans="11:14" x14ac:dyDescent="0.3">
      <c r="K3682" s="66">
        <f t="shared" si="239"/>
        <v>0</v>
      </c>
      <c r="L3682" s="67"/>
      <c r="M3682" s="67"/>
      <c r="N3682" s="66">
        <f t="shared" si="240"/>
        <v>0</v>
      </c>
    </row>
    <row r="3683" spans="11:14" x14ac:dyDescent="0.3">
      <c r="K3683" s="66">
        <f t="shared" si="239"/>
        <v>0</v>
      </c>
      <c r="L3683" s="67"/>
      <c r="M3683" s="67"/>
      <c r="N3683" s="66">
        <f t="shared" si="240"/>
        <v>0</v>
      </c>
    </row>
    <row r="3684" spans="11:14" x14ac:dyDescent="0.3">
      <c r="K3684" s="66">
        <f t="shared" si="239"/>
        <v>0</v>
      </c>
      <c r="L3684" s="67"/>
      <c r="M3684" s="67"/>
      <c r="N3684" s="66">
        <f t="shared" si="240"/>
        <v>0</v>
      </c>
    </row>
    <row r="3685" spans="11:14" x14ac:dyDescent="0.3">
      <c r="K3685" s="66">
        <f t="shared" si="239"/>
        <v>0</v>
      </c>
      <c r="L3685" s="67"/>
      <c r="M3685" s="67"/>
      <c r="N3685" s="66">
        <f t="shared" si="240"/>
        <v>0</v>
      </c>
    </row>
    <row r="3686" spans="11:14" x14ac:dyDescent="0.3">
      <c r="K3686" s="66">
        <f t="shared" si="239"/>
        <v>0</v>
      </c>
      <c r="L3686" s="67"/>
      <c r="M3686" s="67"/>
      <c r="N3686" s="66">
        <f t="shared" si="240"/>
        <v>0</v>
      </c>
    </row>
    <row r="3687" spans="11:14" x14ac:dyDescent="0.3">
      <c r="K3687" s="66">
        <f t="shared" si="239"/>
        <v>0</v>
      </c>
      <c r="L3687" s="67"/>
      <c r="M3687" s="67"/>
      <c r="N3687" s="66">
        <f t="shared" si="240"/>
        <v>0</v>
      </c>
    </row>
    <row r="3688" spans="11:14" x14ac:dyDescent="0.3">
      <c r="K3688" s="66">
        <f t="shared" si="239"/>
        <v>0</v>
      </c>
      <c r="L3688" s="67"/>
      <c r="M3688" s="67"/>
      <c r="N3688" s="66">
        <f t="shared" si="240"/>
        <v>0</v>
      </c>
    </row>
    <row r="3689" spans="11:14" x14ac:dyDescent="0.3">
      <c r="K3689" s="66">
        <f t="shared" si="239"/>
        <v>0</v>
      </c>
      <c r="L3689" s="67"/>
      <c r="M3689" s="67"/>
      <c r="N3689" s="66">
        <f t="shared" si="240"/>
        <v>0</v>
      </c>
    </row>
    <row r="3690" spans="11:14" x14ac:dyDescent="0.3">
      <c r="K3690" s="66">
        <f t="shared" si="239"/>
        <v>0</v>
      </c>
      <c r="L3690" s="67"/>
      <c r="M3690" s="67"/>
      <c r="N3690" s="66">
        <f t="shared" si="240"/>
        <v>0</v>
      </c>
    </row>
    <row r="3691" spans="11:14" x14ac:dyDescent="0.3">
      <c r="K3691" s="66">
        <f t="shared" si="239"/>
        <v>0</v>
      </c>
      <c r="L3691" s="67"/>
      <c r="M3691" s="67"/>
      <c r="N3691" s="66">
        <f t="shared" si="240"/>
        <v>0</v>
      </c>
    </row>
    <row r="3692" spans="11:14" x14ac:dyDescent="0.3">
      <c r="K3692" s="66">
        <f t="shared" si="239"/>
        <v>0</v>
      </c>
      <c r="L3692" s="67"/>
      <c r="M3692" s="67"/>
      <c r="N3692" s="66">
        <f t="shared" si="240"/>
        <v>0</v>
      </c>
    </row>
    <row r="3693" spans="11:14" x14ac:dyDescent="0.3">
      <c r="K3693" s="66">
        <f t="shared" si="239"/>
        <v>0</v>
      </c>
      <c r="L3693" s="67"/>
      <c r="M3693" s="67"/>
      <c r="N3693" s="66">
        <f t="shared" si="240"/>
        <v>0</v>
      </c>
    </row>
    <row r="3694" spans="11:14" x14ac:dyDescent="0.3">
      <c r="K3694" s="66">
        <f t="shared" si="239"/>
        <v>0</v>
      </c>
      <c r="L3694" s="67"/>
      <c r="M3694" s="67"/>
      <c r="N3694" s="66">
        <f t="shared" si="240"/>
        <v>0</v>
      </c>
    </row>
    <row r="3695" spans="11:14" x14ac:dyDescent="0.3">
      <c r="K3695" s="66">
        <f t="shared" si="239"/>
        <v>0</v>
      </c>
      <c r="L3695" s="67"/>
      <c r="M3695" s="67"/>
      <c r="N3695" s="66">
        <f t="shared" si="240"/>
        <v>0</v>
      </c>
    </row>
    <row r="3696" spans="11:14" x14ac:dyDescent="0.3">
      <c r="K3696" s="66">
        <f t="shared" si="239"/>
        <v>0</v>
      </c>
      <c r="L3696" s="67"/>
      <c r="M3696" s="67"/>
      <c r="N3696" s="66">
        <f t="shared" si="240"/>
        <v>0</v>
      </c>
    </row>
    <row r="3697" spans="11:14" x14ac:dyDescent="0.3">
      <c r="K3697" s="66">
        <f t="shared" si="239"/>
        <v>0</v>
      </c>
      <c r="L3697" s="67"/>
      <c r="M3697" s="67"/>
      <c r="N3697" s="66">
        <f t="shared" si="240"/>
        <v>0</v>
      </c>
    </row>
    <row r="3698" spans="11:14" x14ac:dyDescent="0.3">
      <c r="K3698" s="66">
        <f t="shared" si="239"/>
        <v>0</v>
      </c>
      <c r="L3698" s="67"/>
      <c r="M3698" s="67"/>
      <c r="N3698" s="66">
        <f t="shared" si="240"/>
        <v>0</v>
      </c>
    </row>
    <row r="3699" spans="11:14" x14ac:dyDescent="0.3">
      <c r="K3699" s="66">
        <f t="shared" si="239"/>
        <v>0</v>
      </c>
      <c r="L3699" s="67"/>
      <c r="M3699" s="67"/>
      <c r="N3699" s="66">
        <f t="shared" si="240"/>
        <v>0</v>
      </c>
    </row>
  </sheetData>
  <sortState ref="A2958:S2962">
    <sortCondition ref="A2958:A2962"/>
  </sortState>
  <mergeCells count="2">
    <mergeCell ref="O1593:O1594"/>
    <mergeCell ref="K3167:L3167"/>
  </mergeCells>
  <pageMargins left="0.7" right="0.7" top="0.75" bottom="0.75" header="0.3" footer="0.3"/>
  <pageSetup paperSize="5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3"/>
  <sheetViews>
    <sheetView workbookViewId="0">
      <selection activeCell="I9" sqref="I9"/>
    </sheetView>
  </sheetViews>
  <sheetFormatPr defaultRowHeight="14.5" x14ac:dyDescent="0.35"/>
  <cols>
    <col min="1" max="1" width="24.453125" style="3" customWidth="1"/>
    <col min="2" max="2" width="24.453125" style="10" customWidth="1"/>
    <col min="3" max="3" width="28.453125" style="1" customWidth="1"/>
    <col min="4" max="4" width="28.54296875" style="1" customWidth="1"/>
    <col min="5" max="5" width="6.54296875" style="1" customWidth="1"/>
    <col min="6" max="6" width="11.453125" style="11" customWidth="1"/>
    <col min="7" max="7" width="13.54296875" style="12" customWidth="1"/>
    <col min="8" max="8" width="12.453125" style="13" customWidth="1"/>
    <col min="9" max="9" width="12.453125" style="11" customWidth="1"/>
    <col min="10" max="10" width="8.54296875" style="2" customWidth="1"/>
    <col min="11" max="256" width="9.1796875" style="1"/>
    <col min="257" max="258" width="24.453125" style="1" customWidth="1"/>
    <col min="259" max="259" width="28.453125" style="1" customWidth="1"/>
    <col min="260" max="260" width="28.54296875" style="1" customWidth="1"/>
    <col min="261" max="261" width="6.54296875" style="1" customWidth="1"/>
    <col min="262" max="262" width="11.453125" style="1" customWidth="1"/>
    <col min="263" max="263" width="13.54296875" style="1" customWidth="1"/>
    <col min="264" max="265" width="12.453125" style="1" customWidth="1"/>
    <col min="266" max="266" width="8.54296875" style="1" customWidth="1"/>
    <col min="267" max="512" width="9.1796875" style="1"/>
    <col min="513" max="514" width="24.453125" style="1" customWidth="1"/>
    <col min="515" max="515" width="28.453125" style="1" customWidth="1"/>
    <col min="516" max="516" width="28.54296875" style="1" customWidth="1"/>
    <col min="517" max="517" width="6.54296875" style="1" customWidth="1"/>
    <col min="518" max="518" width="11.453125" style="1" customWidth="1"/>
    <col min="519" max="519" width="13.54296875" style="1" customWidth="1"/>
    <col min="520" max="521" width="12.453125" style="1" customWidth="1"/>
    <col min="522" max="522" width="8.54296875" style="1" customWidth="1"/>
    <col min="523" max="768" width="9.1796875" style="1"/>
    <col min="769" max="770" width="24.453125" style="1" customWidth="1"/>
    <col min="771" max="771" width="28.453125" style="1" customWidth="1"/>
    <col min="772" max="772" width="28.54296875" style="1" customWidth="1"/>
    <col min="773" max="773" width="6.54296875" style="1" customWidth="1"/>
    <col min="774" max="774" width="11.453125" style="1" customWidth="1"/>
    <col min="775" max="775" width="13.54296875" style="1" customWidth="1"/>
    <col min="776" max="777" width="12.453125" style="1" customWidth="1"/>
    <col min="778" max="778" width="8.54296875" style="1" customWidth="1"/>
    <col min="779" max="1024" width="9.1796875" style="1"/>
    <col min="1025" max="1026" width="24.453125" style="1" customWidth="1"/>
    <col min="1027" max="1027" width="28.453125" style="1" customWidth="1"/>
    <col min="1028" max="1028" width="28.54296875" style="1" customWidth="1"/>
    <col min="1029" max="1029" width="6.54296875" style="1" customWidth="1"/>
    <col min="1030" max="1030" width="11.453125" style="1" customWidth="1"/>
    <col min="1031" max="1031" width="13.54296875" style="1" customWidth="1"/>
    <col min="1032" max="1033" width="12.453125" style="1" customWidth="1"/>
    <col min="1034" max="1034" width="8.54296875" style="1" customWidth="1"/>
    <col min="1035" max="1280" width="9.1796875" style="1"/>
    <col min="1281" max="1282" width="24.453125" style="1" customWidth="1"/>
    <col min="1283" max="1283" width="28.453125" style="1" customWidth="1"/>
    <col min="1284" max="1284" width="28.54296875" style="1" customWidth="1"/>
    <col min="1285" max="1285" width="6.54296875" style="1" customWidth="1"/>
    <col min="1286" max="1286" width="11.453125" style="1" customWidth="1"/>
    <col min="1287" max="1287" width="13.54296875" style="1" customWidth="1"/>
    <col min="1288" max="1289" width="12.453125" style="1" customWidth="1"/>
    <col min="1290" max="1290" width="8.54296875" style="1" customWidth="1"/>
    <col min="1291" max="1536" width="9.1796875" style="1"/>
    <col min="1537" max="1538" width="24.453125" style="1" customWidth="1"/>
    <col min="1539" max="1539" width="28.453125" style="1" customWidth="1"/>
    <col min="1540" max="1540" width="28.54296875" style="1" customWidth="1"/>
    <col min="1541" max="1541" width="6.54296875" style="1" customWidth="1"/>
    <col min="1542" max="1542" width="11.453125" style="1" customWidth="1"/>
    <col min="1543" max="1543" width="13.54296875" style="1" customWidth="1"/>
    <col min="1544" max="1545" width="12.453125" style="1" customWidth="1"/>
    <col min="1546" max="1546" width="8.54296875" style="1" customWidth="1"/>
    <col min="1547" max="1792" width="9.1796875" style="1"/>
    <col min="1793" max="1794" width="24.453125" style="1" customWidth="1"/>
    <col min="1795" max="1795" width="28.453125" style="1" customWidth="1"/>
    <col min="1796" max="1796" width="28.54296875" style="1" customWidth="1"/>
    <col min="1797" max="1797" width="6.54296875" style="1" customWidth="1"/>
    <col min="1798" max="1798" width="11.453125" style="1" customWidth="1"/>
    <col min="1799" max="1799" width="13.54296875" style="1" customWidth="1"/>
    <col min="1800" max="1801" width="12.453125" style="1" customWidth="1"/>
    <col min="1802" max="1802" width="8.54296875" style="1" customWidth="1"/>
    <col min="1803" max="2048" width="9.1796875" style="1"/>
    <col min="2049" max="2050" width="24.453125" style="1" customWidth="1"/>
    <col min="2051" max="2051" width="28.453125" style="1" customWidth="1"/>
    <col min="2052" max="2052" width="28.54296875" style="1" customWidth="1"/>
    <col min="2053" max="2053" width="6.54296875" style="1" customWidth="1"/>
    <col min="2054" max="2054" width="11.453125" style="1" customWidth="1"/>
    <col min="2055" max="2055" width="13.54296875" style="1" customWidth="1"/>
    <col min="2056" max="2057" width="12.453125" style="1" customWidth="1"/>
    <col min="2058" max="2058" width="8.54296875" style="1" customWidth="1"/>
    <col min="2059" max="2304" width="9.1796875" style="1"/>
    <col min="2305" max="2306" width="24.453125" style="1" customWidth="1"/>
    <col min="2307" max="2307" width="28.453125" style="1" customWidth="1"/>
    <col min="2308" max="2308" width="28.54296875" style="1" customWidth="1"/>
    <col min="2309" max="2309" width="6.54296875" style="1" customWidth="1"/>
    <col min="2310" max="2310" width="11.453125" style="1" customWidth="1"/>
    <col min="2311" max="2311" width="13.54296875" style="1" customWidth="1"/>
    <col min="2312" max="2313" width="12.453125" style="1" customWidth="1"/>
    <col min="2314" max="2314" width="8.54296875" style="1" customWidth="1"/>
    <col min="2315" max="2560" width="9.1796875" style="1"/>
    <col min="2561" max="2562" width="24.453125" style="1" customWidth="1"/>
    <col min="2563" max="2563" width="28.453125" style="1" customWidth="1"/>
    <col min="2564" max="2564" width="28.54296875" style="1" customWidth="1"/>
    <col min="2565" max="2565" width="6.54296875" style="1" customWidth="1"/>
    <col min="2566" max="2566" width="11.453125" style="1" customWidth="1"/>
    <col min="2567" max="2567" width="13.54296875" style="1" customWidth="1"/>
    <col min="2568" max="2569" width="12.453125" style="1" customWidth="1"/>
    <col min="2570" max="2570" width="8.54296875" style="1" customWidth="1"/>
    <col min="2571" max="2816" width="9.1796875" style="1"/>
    <col min="2817" max="2818" width="24.453125" style="1" customWidth="1"/>
    <col min="2819" max="2819" width="28.453125" style="1" customWidth="1"/>
    <col min="2820" max="2820" width="28.54296875" style="1" customWidth="1"/>
    <col min="2821" max="2821" width="6.54296875" style="1" customWidth="1"/>
    <col min="2822" max="2822" width="11.453125" style="1" customWidth="1"/>
    <col min="2823" max="2823" width="13.54296875" style="1" customWidth="1"/>
    <col min="2824" max="2825" width="12.453125" style="1" customWidth="1"/>
    <col min="2826" max="2826" width="8.54296875" style="1" customWidth="1"/>
    <col min="2827" max="3072" width="9.1796875" style="1"/>
    <col min="3073" max="3074" width="24.453125" style="1" customWidth="1"/>
    <col min="3075" max="3075" width="28.453125" style="1" customWidth="1"/>
    <col min="3076" max="3076" width="28.54296875" style="1" customWidth="1"/>
    <col min="3077" max="3077" width="6.54296875" style="1" customWidth="1"/>
    <col min="3078" max="3078" width="11.453125" style="1" customWidth="1"/>
    <col min="3079" max="3079" width="13.54296875" style="1" customWidth="1"/>
    <col min="3080" max="3081" width="12.453125" style="1" customWidth="1"/>
    <col min="3082" max="3082" width="8.54296875" style="1" customWidth="1"/>
    <col min="3083" max="3328" width="9.1796875" style="1"/>
    <col min="3329" max="3330" width="24.453125" style="1" customWidth="1"/>
    <col min="3331" max="3331" width="28.453125" style="1" customWidth="1"/>
    <col min="3332" max="3332" width="28.54296875" style="1" customWidth="1"/>
    <col min="3333" max="3333" width="6.54296875" style="1" customWidth="1"/>
    <col min="3334" max="3334" width="11.453125" style="1" customWidth="1"/>
    <col min="3335" max="3335" width="13.54296875" style="1" customWidth="1"/>
    <col min="3336" max="3337" width="12.453125" style="1" customWidth="1"/>
    <col min="3338" max="3338" width="8.54296875" style="1" customWidth="1"/>
    <col min="3339" max="3584" width="9.1796875" style="1"/>
    <col min="3585" max="3586" width="24.453125" style="1" customWidth="1"/>
    <col min="3587" max="3587" width="28.453125" style="1" customWidth="1"/>
    <col min="3588" max="3588" width="28.54296875" style="1" customWidth="1"/>
    <col min="3589" max="3589" width="6.54296875" style="1" customWidth="1"/>
    <col min="3590" max="3590" width="11.453125" style="1" customWidth="1"/>
    <col min="3591" max="3591" width="13.54296875" style="1" customWidth="1"/>
    <col min="3592" max="3593" width="12.453125" style="1" customWidth="1"/>
    <col min="3594" max="3594" width="8.54296875" style="1" customWidth="1"/>
    <col min="3595" max="3840" width="9.1796875" style="1"/>
    <col min="3841" max="3842" width="24.453125" style="1" customWidth="1"/>
    <col min="3843" max="3843" width="28.453125" style="1" customWidth="1"/>
    <col min="3844" max="3844" width="28.54296875" style="1" customWidth="1"/>
    <col min="3845" max="3845" width="6.54296875" style="1" customWidth="1"/>
    <col min="3846" max="3846" width="11.453125" style="1" customWidth="1"/>
    <col min="3847" max="3847" width="13.54296875" style="1" customWidth="1"/>
    <col min="3848" max="3849" width="12.453125" style="1" customWidth="1"/>
    <col min="3850" max="3850" width="8.54296875" style="1" customWidth="1"/>
    <col min="3851" max="4096" width="9.1796875" style="1"/>
    <col min="4097" max="4098" width="24.453125" style="1" customWidth="1"/>
    <col min="4099" max="4099" width="28.453125" style="1" customWidth="1"/>
    <col min="4100" max="4100" width="28.54296875" style="1" customWidth="1"/>
    <col min="4101" max="4101" width="6.54296875" style="1" customWidth="1"/>
    <col min="4102" max="4102" width="11.453125" style="1" customWidth="1"/>
    <col min="4103" max="4103" width="13.54296875" style="1" customWidth="1"/>
    <col min="4104" max="4105" width="12.453125" style="1" customWidth="1"/>
    <col min="4106" max="4106" width="8.54296875" style="1" customWidth="1"/>
    <col min="4107" max="4352" width="9.1796875" style="1"/>
    <col min="4353" max="4354" width="24.453125" style="1" customWidth="1"/>
    <col min="4355" max="4355" width="28.453125" style="1" customWidth="1"/>
    <col min="4356" max="4356" width="28.54296875" style="1" customWidth="1"/>
    <col min="4357" max="4357" width="6.54296875" style="1" customWidth="1"/>
    <col min="4358" max="4358" width="11.453125" style="1" customWidth="1"/>
    <col min="4359" max="4359" width="13.54296875" style="1" customWidth="1"/>
    <col min="4360" max="4361" width="12.453125" style="1" customWidth="1"/>
    <col min="4362" max="4362" width="8.54296875" style="1" customWidth="1"/>
    <col min="4363" max="4608" width="9.1796875" style="1"/>
    <col min="4609" max="4610" width="24.453125" style="1" customWidth="1"/>
    <col min="4611" max="4611" width="28.453125" style="1" customWidth="1"/>
    <col min="4612" max="4612" width="28.54296875" style="1" customWidth="1"/>
    <col min="4613" max="4613" width="6.54296875" style="1" customWidth="1"/>
    <col min="4614" max="4614" width="11.453125" style="1" customWidth="1"/>
    <col min="4615" max="4615" width="13.54296875" style="1" customWidth="1"/>
    <col min="4616" max="4617" width="12.453125" style="1" customWidth="1"/>
    <col min="4618" max="4618" width="8.54296875" style="1" customWidth="1"/>
    <col min="4619" max="4864" width="9.1796875" style="1"/>
    <col min="4865" max="4866" width="24.453125" style="1" customWidth="1"/>
    <col min="4867" max="4867" width="28.453125" style="1" customWidth="1"/>
    <col min="4868" max="4868" width="28.54296875" style="1" customWidth="1"/>
    <col min="4869" max="4869" width="6.54296875" style="1" customWidth="1"/>
    <col min="4870" max="4870" width="11.453125" style="1" customWidth="1"/>
    <col min="4871" max="4871" width="13.54296875" style="1" customWidth="1"/>
    <col min="4872" max="4873" width="12.453125" style="1" customWidth="1"/>
    <col min="4874" max="4874" width="8.54296875" style="1" customWidth="1"/>
    <col min="4875" max="5120" width="9.1796875" style="1"/>
    <col min="5121" max="5122" width="24.453125" style="1" customWidth="1"/>
    <col min="5123" max="5123" width="28.453125" style="1" customWidth="1"/>
    <col min="5124" max="5124" width="28.54296875" style="1" customWidth="1"/>
    <col min="5125" max="5125" width="6.54296875" style="1" customWidth="1"/>
    <col min="5126" max="5126" width="11.453125" style="1" customWidth="1"/>
    <col min="5127" max="5127" width="13.54296875" style="1" customWidth="1"/>
    <col min="5128" max="5129" width="12.453125" style="1" customWidth="1"/>
    <col min="5130" max="5130" width="8.54296875" style="1" customWidth="1"/>
    <col min="5131" max="5376" width="9.1796875" style="1"/>
    <col min="5377" max="5378" width="24.453125" style="1" customWidth="1"/>
    <col min="5379" max="5379" width="28.453125" style="1" customWidth="1"/>
    <col min="5380" max="5380" width="28.54296875" style="1" customWidth="1"/>
    <col min="5381" max="5381" width="6.54296875" style="1" customWidth="1"/>
    <col min="5382" max="5382" width="11.453125" style="1" customWidth="1"/>
    <col min="5383" max="5383" width="13.54296875" style="1" customWidth="1"/>
    <col min="5384" max="5385" width="12.453125" style="1" customWidth="1"/>
    <col min="5386" max="5386" width="8.54296875" style="1" customWidth="1"/>
    <col min="5387" max="5632" width="9.1796875" style="1"/>
    <col min="5633" max="5634" width="24.453125" style="1" customWidth="1"/>
    <col min="5635" max="5635" width="28.453125" style="1" customWidth="1"/>
    <col min="5636" max="5636" width="28.54296875" style="1" customWidth="1"/>
    <col min="5637" max="5637" width="6.54296875" style="1" customWidth="1"/>
    <col min="5638" max="5638" width="11.453125" style="1" customWidth="1"/>
    <col min="5639" max="5639" width="13.54296875" style="1" customWidth="1"/>
    <col min="5640" max="5641" width="12.453125" style="1" customWidth="1"/>
    <col min="5642" max="5642" width="8.54296875" style="1" customWidth="1"/>
    <col min="5643" max="5888" width="9.1796875" style="1"/>
    <col min="5889" max="5890" width="24.453125" style="1" customWidth="1"/>
    <col min="5891" max="5891" width="28.453125" style="1" customWidth="1"/>
    <col min="5892" max="5892" width="28.54296875" style="1" customWidth="1"/>
    <col min="5893" max="5893" width="6.54296875" style="1" customWidth="1"/>
    <col min="5894" max="5894" width="11.453125" style="1" customWidth="1"/>
    <col min="5895" max="5895" width="13.54296875" style="1" customWidth="1"/>
    <col min="5896" max="5897" width="12.453125" style="1" customWidth="1"/>
    <col min="5898" max="5898" width="8.54296875" style="1" customWidth="1"/>
    <col min="5899" max="6144" width="9.1796875" style="1"/>
    <col min="6145" max="6146" width="24.453125" style="1" customWidth="1"/>
    <col min="6147" max="6147" width="28.453125" style="1" customWidth="1"/>
    <col min="6148" max="6148" width="28.54296875" style="1" customWidth="1"/>
    <col min="6149" max="6149" width="6.54296875" style="1" customWidth="1"/>
    <col min="6150" max="6150" width="11.453125" style="1" customWidth="1"/>
    <col min="6151" max="6151" width="13.54296875" style="1" customWidth="1"/>
    <col min="6152" max="6153" width="12.453125" style="1" customWidth="1"/>
    <col min="6154" max="6154" width="8.54296875" style="1" customWidth="1"/>
    <col min="6155" max="6400" width="9.1796875" style="1"/>
    <col min="6401" max="6402" width="24.453125" style="1" customWidth="1"/>
    <col min="6403" max="6403" width="28.453125" style="1" customWidth="1"/>
    <col min="6404" max="6404" width="28.54296875" style="1" customWidth="1"/>
    <col min="6405" max="6405" width="6.54296875" style="1" customWidth="1"/>
    <col min="6406" max="6406" width="11.453125" style="1" customWidth="1"/>
    <col min="6407" max="6407" width="13.54296875" style="1" customWidth="1"/>
    <col min="6408" max="6409" width="12.453125" style="1" customWidth="1"/>
    <col min="6410" max="6410" width="8.54296875" style="1" customWidth="1"/>
    <col min="6411" max="6656" width="9.1796875" style="1"/>
    <col min="6657" max="6658" width="24.453125" style="1" customWidth="1"/>
    <col min="6659" max="6659" width="28.453125" style="1" customWidth="1"/>
    <col min="6660" max="6660" width="28.54296875" style="1" customWidth="1"/>
    <col min="6661" max="6661" width="6.54296875" style="1" customWidth="1"/>
    <col min="6662" max="6662" width="11.453125" style="1" customWidth="1"/>
    <col min="6663" max="6663" width="13.54296875" style="1" customWidth="1"/>
    <col min="6664" max="6665" width="12.453125" style="1" customWidth="1"/>
    <col min="6666" max="6666" width="8.54296875" style="1" customWidth="1"/>
    <col min="6667" max="6912" width="9.1796875" style="1"/>
    <col min="6913" max="6914" width="24.453125" style="1" customWidth="1"/>
    <col min="6915" max="6915" width="28.453125" style="1" customWidth="1"/>
    <col min="6916" max="6916" width="28.54296875" style="1" customWidth="1"/>
    <col min="6917" max="6917" width="6.54296875" style="1" customWidth="1"/>
    <col min="6918" max="6918" width="11.453125" style="1" customWidth="1"/>
    <col min="6919" max="6919" width="13.54296875" style="1" customWidth="1"/>
    <col min="6920" max="6921" width="12.453125" style="1" customWidth="1"/>
    <col min="6922" max="6922" width="8.54296875" style="1" customWidth="1"/>
    <col min="6923" max="7168" width="9.1796875" style="1"/>
    <col min="7169" max="7170" width="24.453125" style="1" customWidth="1"/>
    <col min="7171" max="7171" width="28.453125" style="1" customWidth="1"/>
    <col min="7172" max="7172" width="28.54296875" style="1" customWidth="1"/>
    <col min="7173" max="7173" width="6.54296875" style="1" customWidth="1"/>
    <col min="7174" max="7174" width="11.453125" style="1" customWidth="1"/>
    <col min="7175" max="7175" width="13.54296875" style="1" customWidth="1"/>
    <col min="7176" max="7177" width="12.453125" style="1" customWidth="1"/>
    <col min="7178" max="7178" width="8.54296875" style="1" customWidth="1"/>
    <col min="7179" max="7424" width="9.1796875" style="1"/>
    <col min="7425" max="7426" width="24.453125" style="1" customWidth="1"/>
    <col min="7427" max="7427" width="28.453125" style="1" customWidth="1"/>
    <col min="7428" max="7428" width="28.54296875" style="1" customWidth="1"/>
    <col min="7429" max="7429" width="6.54296875" style="1" customWidth="1"/>
    <col min="7430" max="7430" width="11.453125" style="1" customWidth="1"/>
    <col min="7431" max="7431" width="13.54296875" style="1" customWidth="1"/>
    <col min="7432" max="7433" width="12.453125" style="1" customWidth="1"/>
    <col min="7434" max="7434" width="8.54296875" style="1" customWidth="1"/>
    <col min="7435" max="7680" width="9.1796875" style="1"/>
    <col min="7681" max="7682" width="24.453125" style="1" customWidth="1"/>
    <col min="7683" max="7683" width="28.453125" style="1" customWidth="1"/>
    <col min="7684" max="7684" width="28.54296875" style="1" customWidth="1"/>
    <col min="7685" max="7685" width="6.54296875" style="1" customWidth="1"/>
    <col min="7686" max="7686" width="11.453125" style="1" customWidth="1"/>
    <col min="7687" max="7687" width="13.54296875" style="1" customWidth="1"/>
    <col min="7688" max="7689" width="12.453125" style="1" customWidth="1"/>
    <col min="7690" max="7690" width="8.54296875" style="1" customWidth="1"/>
    <col min="7691" max="7936" width="9.1796875" style="1"/>
    <col min="7937" max="7938" width="24.453125" style="1" customWidth="1"/>
    <col min="7939" max="7939" width="28.453125" style="1" customWidth="1"/>
    <col min="7940" max="7940" width="28.54296875" style="1" customWidth="1"/>
    <col min="7941" max="7941" width="6.54296875" style="1" customWidth="1"/>
    <col min="7942" max="7942" width="11.453125" style="1" customWidth="1"/>
    <col min="7943" max="7943" width="13.54296875" style="1" customWidth="1"/>
    <col min="7944" max="7945" width="12.453125" style="1" customWidth="1"/>
    <col min="7946" max="7946" width="8.54296875" style="1" customWidth="1"/>
    <col min="7947" max="8192" width="9.1796875" style="1"/>
    <col min="8193" max="8194" width="24.453125" style="1" customWidth="1"/>
    <col min="8195" max="8195" width="28.453125" style="1" customWidth="1"/>
    <col min="8196" max="8196" width="28.54296875" style="1" customWidth="1"/>
    <col min="8197" max="8197" width="6.54296875" style="1" customWidth="1"/>
    <col min="8198" max="8198" width="11.453125" style="1" customWidth="1"/>
    <col min="8199" max="8199" width="13.54296875" style="1" customWidth="1"/>
    <col min="8200" max="8201" width="12.453125" style="1" customWidth="1"/>
    <col min="8202" max="8202" width="8.54296875" style="1" customWidth="1"/>
    <col min="8203" max="8448" width="9.1796875" style="1"/>
    <col min="8449" max="8450" width="24.453125" style="1" customWidth="1"/>
    <col min="8451" max="8451" width="28.453125" style="1" customWidth="1"/>
    <col min="8452" max="8452" width="28.54296875" style="1" customWidth="1"/>
    <col min="8453" max="8453" width="6.54296875" style="1" customWidth="1"/>
    <col min="8454" max="8454" width="11.453125" style="1" customWidth="1"/>
    <col min="8455" max="8455" width="13.54296875" style="1" customWidth="1"/>
    <col min="8456" max="8457" width="12.453125" style="1" customWidth="1"/>
    <col min="8458" max="8458" width="8.54296875" style="1" customWidth="1"/>
    <col min="8459" max="8704" width="9.1796875" style="1"/>
    <col min="8705" max="8706" width="24.453125" style="1" customWidth="1"/>
    <col min="8707" max="8707" width="28.453125" style="1" customWidth="1"/>
    <col min="8708" max="8708" width="28.54296875" style="1" customWidth="1"/>
    <col min="8709" max="8709" width="6.54296875" style="1" customWidth="1"/>
    <col min="8710" max="8710" width="11.453125" style="1" customWidth="1"/>
    <col min="8711" max="8711" width="13.54296875" style="1" customWidth="1"/>
    <col min="8712" max="8713" width="12.453125" style="1" customWidth="1"/>
    <col min="8714" max="8714" width="8.54296875" style="1" customWidth="1"/>
    <col min="8715" max="8960" width="9.1796875" style="1"/>
    <col min="8961" max="8962" width="24.453125" style="1" customWidth="1"/>
    <col min="8963" max="8963" width="28.453125" style="1" customWidth="1"/>
    <col min="8964" max="8964" width="28.54296875" style="1" customWidth="1"/>
    <col min="8965" max="8965" width="6.54296875" style="1" customWidth="1"/>
    <col min="8966" max="8966" width="11.453125" style="1" customWidth="1"/>
    <col min="8967" max="8967" width="13.54296875" style="1" customWidth="1"/>
    <col min="8968" max="8969" width="12.453125" style="1" customWidth="1"/>
    <col min="8970" max="8970" width="8.54296875" style="1" customWidth="1"/>
    <col min="8971" max="9216" width="9.1796875" style="1"/>
    <col min="9217" max="9218" width="24.453125" style="1" customWidth="1"/>
    <col min="9219" max="9219" width="28.453125" style="1" customWidth="1"/>
    <col min="9220" max="9220" width="28.54296875" style="1" customWidth="1"/>
    <col min="9221" max="9221" width="6.54296875" style="1" customWidth="1"/>
    <col min="9222" max="9222" width="11.453125" style="1" customWidth="1"/>
    <col min="9223" max="9223" width="13.54296875" style="1" customWidth="1"/>
    <col min="9224" max="9225" width="12.453125" style="1" customWidth="1"/>
    <col min="9226" max="9226" width="8.54296875" style="1" customWidth="1"/>
    <col min="9227" max="9472" width="9.1796875" style="1"/>
    <col min="9473" max="9474" width="24.453125" style="1" customWidth="1"/>
    <col min="9475" max="9475" width="28.453125" style="1" customWidth="1"/>
    <col min="9476" max="9476" width="28.54296875" style="1" customWidth="1"/>
    <col min="9477" max="9477" width="6.54296875" style="1" customWidth="1"/>
    <col min="9478" max="9478" width="11.453125" style="1" customWidth="1"/>
    <col min="9479" max="9479" width="13.54296875" style="1" customWidth="1"/>
    <col min="9480" max="9481" width="12.453125" style="1" customWidth="1"/>
    <col min="9482" max="9482" width="8.54296875" style="1" customWidth="1"/>
    <col min="9483" max="9728" width="9.1796875" style="1"/>
    <col min="9729" max="9730" width="24.453125" style="1" customWidth="1"/>
    <col min="9731" max="9731" width="28.453125" style="1" customWidth="1"/>
    <col min="9732" max="9732" width="28.54296875" style="1" customWidth="1"/>
    <col min="9733" max="9733" width="6.54296875" style="1" customWidth="1"/>
    <col min="9734" max="9734" width="11.453125" style="1" customWidth="1"/>
    <col min="9735" max="9735" width="13.54296875" style="1" customWidth="1"/>
    <col min="9736" max="9737" width="12.453125" style="1" customWidth="1"/>
    <col min="9738" max="9738" width="8.54296875" style="1" customWidth="1"/>
    <col min="9739" max="9984" width="9.1796875" style="1"/>
    <col min="9985" max="9986" width="24.453125" style="1" customWidth="1"/>
    <col min="9987" max="9987" width="28.453125" style="1" customWidth="1"/>
    <col min="9988" max="9988" width="28.54296875" style="1" customWidth="1"/>
    <col min="9989" max="9989" width="6.54296875" style="1" customWidth="1"/>
    <col min="9990" max="9990" width="11.453125" style="1" customWidth="1"/>
    <col min="9991" max="9991" width="13.54296875" style="1" customWidth="1"/>
    <col min="9992" max="9993" width="12.453125" style="1" customWidth="1"/>
    <col min="9994" max="9994" width="8.54296875" style="1" customWidth="1"/>
    <col min="9995" max="10240" width="9.1796875" style="1"/>
    <col min="10241" max="10242" width="24.453125" style="1" customWidth="1"/>
    <col min="10243" max="10243" width="28.453125" style="1" customWidth="1"/>
    <col min="10244" max="10244" width="28.54296875" style="1" customWidth="1"/>
    <col min="10245" max="10245" width="6.54296875" style="1" customWidth="1"/>
    <col min="10246" max="10246" width="11.453125" style="1" customWidth="1"/>
    <col min="10247" max="10247" width="13.54296875" style="1" customWidth="1"/>
    <col min="10248" max="10249" width="12.453125" style="1" customWidth="1"/>
    <col min="10250" max="10250" width="8.54296875" style="1" customWidth="1"/>
    <col min="10251" max="10496" width="9.1796875" style="1"/>
    <col min="10497" max="10498" width="24.453125" style="1" customWidth="1"/>
    <col min="10499" max="10499" width="28.453125" style="1" customWidth="1"/>
    <col min="10500" max="10500" width="28.54296875" style="1" customWidth="1"/>
    <col min="10501" max="10501" width="6.54296875" style="1" customWidth="1"/>
    <col min="10502" max="10502" width="11.453125" style="1" customWidth="1"/>
    <col min="10503" max="10503" width="13.54296875" style="1" customWidth="1"/>
    <col min="10504" max="10505" width="12.453125" style="1" customWidth="1"/>
    <col min="10506" max="10506" width="8.54296875" style="1" customWidth="1"/>
    <col min="10507" max="10752" width="9.1796875" style="1"/>
    <col min="10753" max="10754" width="24.453125" style="1" customWidth="1"/>
    <col min="10755" max="10755" width="28.453125" style="1" customWidth="1"/>
    <col min="10756" max="10756" width="28.54296875" style="1" customWidth="1"/>
    <col min="10757" max="10757" width="6.54296875" style="1" customWidth="1"/>
    <col min="10758" max="10758" width="11.453125" style="1" customWidth="1"/>
    <col min="10759" max="10759" width="13.54296875" style="1" customWidth="1"/>
    <col min="10760" max="10761" width="12.453125" style="1" customWidth="1"/>
    <col min="10762" max="10762" width="8.54296875" style="1" customWidth="1"/>
    <col min="10763" max="11008" width="9.1796875" style="1"/>
    <col min="11009" max="11010" width="24.453125" style="1" customWidth="1"/>
    <col min="11011" max="11011" width="28.453125" style="1" customWidth="1"/>
    <col min="11012" max="11012" width="28.54296875" style="1" customWidth="1"/>
    <col min="11013" max="11013" width="6.54296875" style="1" customWidth="1"/>
    <col min="11014" max="11014" width="11.453125" style="1" customWidth="1"/>
    <col min="11015" max="11015" width="13.54296875" style="1" customWidth="1"/>
    <col min="11016" max="11017" width="12.453125" style="1" customWidth="1"/>
    <col min="11018" max="11018" width="8.54296875" style="1" customWidth="1"/>
    <col min="11019" max="11264" width="9.1796875" style="1"/>
    <col min="11265" max="11266" width="24.453125" style="1" customWidth="1"/>
    <col min="11267" max="11267" width="28.453125" style="1" customWidth="1"/>
    <col min="11268" max="11268" width="28.54296875" style="1" customWidth="1"/>
    <col min="11269" max="11269" width="6.54296875" style="1" customWidth="1"/>
    <col min="11270" max="11270" width="11.453125" style="1" customWidth="1"/>
    <col min="11271" max="11271" width="13.54296875" style="1" customWidth="1"/>
    <col min="11272" max="11273" width="12.453125" style="1" customWidth="1"/>
    <col min="11274" max="11274" width="8.54296875" style="1" customWidth="1"/>
    <col min="11275" max="11520" width="9.1796875" style="1"/>
    <col min="11521" max="11522" width="24.453125" style="1" customWidth="1"/>
    <col min="11523" max="11523" width="28.453125" style="1" customWidth="1"/>
    <col min="11524" max="11524" width="28.54296875" style="1" customWidth="1"/>
    <col min="11525" max="11525" width="6.54296875" style="1" customWidth="1"/>
    <col min="11526" max="11526" width="11.453125" style="1" customWidth="1"/>
    <col min="11527" max="11527" width="13.54296875" style="1" customWidth="1"/>
    <col min="11528" max="11529" width="12.453125" style="1" customWidth="1"/>
    <col min="11530" max="11530" width="8.54296875" style="1" customWidth="1"/>
    <col min="11531" max="11776" width="9.1796875" style="1"/>
    <col min="11777" max="11778" width="24.453125" style="1" customWidth="1"/>
    <col min="11779" max="11779" width="28.453125" style="1" customWidth="1"/>
    <col min="11780" max="11780" width="28.54296875" style="1" customWidth="1"/>
    <col min="11781" max="11781" width="6.54296875" style="1" customWidth="1"/>
    <col min="11782" max="11782" width="11.453125" style="1" customWidth="1"/>
    <col min="11783" max="11783" width="13.54296875" style="1" customWidth="1"/>
    <col min="11784" max="11785" width="12.453125" style="1" customWidth="1"/>
    <col min="11786" max="11786" width="8.54296875" style="1" customWidth="1"/>
    <col min="11787" max="12032" width="9.1796875" style="1"/>
    <col min="12033" max="12034" width="24.453125" style="1" customWidth="1"/>
    <col min="12035" max="12035" width="28.453125" style="1" customWidth="1"/>
    <col min="12036" max="12036" width="28.54296875" style="1" customWidth="1"/>
    <col min="12037" max="12037" width="6.54296875" style="1" customWidth="1"/>
    <col min="12038" max="12038" width="11.453125" style="1" customWidth="1"/>
    <col min="12039" max="12039" width="13.54296875" style="1" customWidth="1"/>
    <col min="12040" max="12041" width="12.453125" style="1" customWidth="1"/>
    <col min="12042" max="12042" width="8.54296875" style="1" customWidth="1"/>
    <col min="12043" max="12288" width="9.1796875" style="1"/>
    <col min="12289" max="12290" width="24.453125" style="1" customWidth="1"/>
    <col min="12291" max="12291" width="28.453125" style="1" customWidth="1"/>
    <col min="12292" max="12292" width="28.54296875" style="1" customWidth="1"/>
    <col min="12293" max="12293" width="6.54296875" style="1" customWidth="1"/>
    <col min="12294" max="12294" width="11.453125" style="1" customWidth="1"/>
    <col min="12295" max="12295" width="13.54296875" style="1" customWidth="1"/>
    <col min="12296" max="12297" width="12.453125" style="1" customWidth="1"/>
    <col min="12298" max="12298" width="8.54296875" style="1" customWidth="1"/>
    <col min="12299" max="12544" width="9.1796875" style="1"/>
    <col min="12545" max="12546" width="24.453125" style="1" customWidth="1"/>
    <col min="12547" max="12547" width="28.453125" style="1" customWidth="1"/>
    <col min="12548" max="12548" width="28.54296875" style="1" customWidth="1"/>
    <col min="12549" max="12549" width="6.54296875" style="1" customWidth="1"/>
    <col min="12550" max="12550" width="11.453125" style="1" customWidth="1"/>
    <col min="12551" max="12551" width="13.54296875" style="1" customWidth="1"/>
    <col min="12552" max="12553" width="12.453125" style="1" customWidth="1"/>
    <col min="12554" max="12554" width="8.54296875" style="1" customWidth="1"/>
    <col min="12555" max="12800" width="9.1796875" style="1"/>
    <col min="12801" max="12802" width="24.453125" style="1" customWidth="1"/>
    <col min="12803" max="12803" width="28.453125" style="1" customWidth="1"/>
    <col min="12804" max="12804" width="28.54296875" style="1" customWidth="1"/>
    <col min="12805" max="12805" width="6.54296875" style="1" customWidth="1"/>
    <col min="12806" max="12806" width="11.453125" style="1" customWidth="1"/>
    <col min="12807" max="12807" width="13.54296875" style="1" customWidth="1"/>
    <col min="12808" max="12809" width="12.453125" style="1" customWidth="1"/>
    <col min="12810" max="12810" width="8.54296875" style="1" customWidth="1"/>
    <col min="12811" max="13056" width="9.1796875" style="1"/>
    <col min="13057" max="13058" width="24.453125" style="1" customWidth="1"/>
    <col min="13059" max="13059" width="28.453125" style="1" customWidth="1"/>
    <col min="13060" max="13060" width="28.54296875" style="1" customWidth="1"/>
    <col min="13061" max="13061" width="6.54296875" style="1" customWidth="1"/>
    <col min="13062" max="13062" width="11.453125" style="1" customWidth="1"/>
    <col min="13063" max="13063" width="13.54296875" style="1" customWidth="1"/>
    <col min="13064" max="13065" width="12.453125" style="1" customWidth="1"/>
    <col min="13066" max="13066" width="8.54296875" style="1" customWidth="1"/>
    <col min="13067" max="13312" width="9.1796875" style="1"/>
    <col min="13313" max="13314" width="24.453125" style="1" customWidth="1"/>
    <col min="13315" max="13315" width="28.453125" style="1" customWidth="1"/>
    <col min="13316" max="13316" width="28.54296875" style="1" customWidth="1"/>
    <col min="13317" max="13317" width="6.54296875" style="1" customWidth="1"/>
    <col min="13318" max="13318" width="11.453125" style="1" customWidth="1"/>
    <col min="13319" max="13319" width="13.54296875" style="1" customWidth="1"/>
    <col min="13320" max="13321" width="12.453125" style="1" customWidth="1"/>
    <col min="13322" max="13322" width="8.54296875" style="1" customWidth="1"/>
    <col min="13323" max="13568" width="9.1796875" style="1"/>
    <col min="13569" max="13570" width="24.453125" style="1" customWidth="1"/>
    <col min="13571" max="13571" width="28.453125" style="1" customWidth="1"/>
    <col min="13572" max="13572" width="28.54296875" style="1" customWidth="1"/>
    <col min="13573" max="13573" width="6.54296875" style="1" customWidth="1"/>
    <col min="13574" max="13574" width="11.453125" style="1" customWidth="1"/>
    <col min="13575" max="13575" width="13.54296875" style="1" customWidth="1"/>
    <col min="13576" max="13577" width="12.453125" style="1" customWidth="1"/>
    <col min="13578" max="13578" width="8.54296875" style="1" customWidth="1"/>
    <col min="13579" max="13824" width="9.1796875" style="1"/>
    <col min="13825" max="13826" width="24.453125" style="1" customWidth="1"/>
    <col min="13827" max="13827" width="28.453125" style="1" customWidth="1"/>
    <col min="13828" max="13828" width="28.54296875" style="1" customWidth="1"/>
    <col min="13829" max="13829" width="6.54296875" style="1" customWidth="1"/>
    <col min="13830" max="13830" width="11.453125" style="1" customWidth="1"/>
    <col min="13831" max="13831" width="13.54296875" style="1" customWidth="1"/>
    <col min="13832" max="13833" width="12.453125" style="1" customWidth="1"/>
    <col min="13834" max="13834" width="8.54296875" style="1" customWidth="1"/>
    <col min="13835" max="14080" width="9.1796875" style="1"/>
    <col min="14081" max="14082" width="24.453125" style="1" customWidth="1"/>
    <col min="14083" max="14083" width="28.453125" style="1" customWidth="1"/>
    <col min="14084" max="14084" width="28.54296875" style="1" customWidth="1"/>
    <col min="14085" max="14085" width="6.54296875" style="1" customWidth="1"/>
    <col min="14086" max="14086" width="11.453125" style="1" customWidth="1"/>
    <col min="14087" max="14087" width="13.54296875" style="1" customWidth="1"/>
    <col min="14088" max="14089" width="12.453125" style="1" customWidth="1"/>
    <col min="14090" max="14090" width="8.54296875" style="1" customWidth="1"/>
    <col min="14091" max="14336" width="9.1796875" style="1"/>
    <col min="14337" max="14338" width="24.453125" style="1" customWidth="1"/>
    <col min="14339" max="14339" width="28.453125" style="1" customWidth="1"/>
    <col min="14340" max="14340" width="28.54296875" style="1" customWidth="1"/>
    <col min="14341" max="14341" width="6.54296875" style="1" customWidth="1"/>
    <col min="14342" max="14342" width="11.453125" style="1" customWidth="1"/>
    <col min="14343" max="14343" width="13.54296875" style="1" customWidth="1"/>
    <col min="14344" max="14345" width="12.453125" style="1" customWidth="1"/>
    <col min="14346" max="14346" width="8.54296875" style="1" customWidth="1"/>
    <col min="14347" max="14592" width="9.1796875" style="1"/>
    <col min="14593" max="14594" width="24.453125" style="1" customWidth="1"/>
    <col min="14595" max="14595" width="28.453125" style="1" customWidth="1"/>
    <col min="14596" max="14596" width="28.54296875" style="1" customWidth="1"/>
    <col min="14597" max="14597" width="6.54296875" style="1" customWidth="1"/>
    <col min="14598" max="14598" width="11.453125" style="1" customWidth="1"/>
    <col min="14599" max="14599" width="13.54296875" style="1" customWidth="1"/>
    <col min="14600" max="14601" width="12.453125" style="1" customWidth="1"/>
    <col min="14602" max="14602" width="8.54296875" style="1" customWidth="1"/>
    <col min="14603" max="14848" width="9.1796875" style="1"/>
    <col min="14849" max="14850" width="24.453125" style="1" customWidth="1"/>
    <col min="14851" max="14851" width="28.453125" style="1" customWidth="1"/>
    <col min="14852" max="14852" width="28.54296875" style="1" customWidth="1"/>
    <col min="14853" max="14853" width="6.54296875" style="1" customWidth="1"/>
    <col min="14854" max="14854" width="11.453125" style="1" customWidth="1"/>
    <col min="14855" max="14855" width="13.54296875" style="1" customWidth="1"/>
    <col min="14856" max="14857" width="12.453125" style="1" customWidth="1"/>
    <col min="14858" max="14858" width="8.54296875" style="1" customWidth="1"/>
    <col min="14859" max="15104" width="9.1796875" style="1"/>
    <col min="15105" max="15106" width="24.453125" style="1" customWidth="1"/>
    <col min="15107" max="15107" width="28.453125" style="1" customWidth="1"/>
    <col min="15108" max="15108" width="28.54296875" style="1" customWidth="1"/>
    <col min="15109" max="15109" width="6.54296875" style="1" customWidth="1"/>
    <col min="15110" max="15110" width="11.453125" style="1" customWidth="1"/>
    <col min="15111" max="15111" width="13.54296875" style="1" customWidth="1"/>
    <col min="15112" max="15113" width="12.453125" style="1" customWidth="1"/>
    <col min="15114" max="15114" width="8.54296875" style="1" customWidth="1"/>
    <col min="15115" max="15360" width="9.1796875" style="1"/>
    <col min="15361" max="15362" width="24.453125" style="1" customWidth="1"/>
    <col min="15363" max="15363" width="28.453125" style="1" customWidth="1"/>
    <col min="15364" max="15364" width="28.54296875" style="1" customWidth="1"/>
    <col min="15365" max="15365" width="6.54296875" style="1" customWidth="1"/>
    <col min="15366" max="15366" width="11.453125" style="1" customWidth="1"/>
    <col min="15367" max="15367" width="13.54296875" style="1" customWidth="1"/>
    <col min="15368" max="15369" width="12.453125" style="1" customWidth="1"/>
    <col min="15370" max="15370" width="8.54296875" style="1" customWidth="1"/>
    <col min="15371" max="15616" width="9.1796875" style="1"/>
    <col min="15617" max="15618" width="24.453125" style="1" customWidth="1"/>
    <col min="15619" max="15619" width="28.453125" style="1" customWidth="1"/>
    <col min="15620" max="15620" width="28.54296875" style="1" customWidth="1"/>
    <col min="15621" max="15621" width="6.54296875" style="1" customWidth="1"/>
    <col min="15622" max="15622" width="11.453125" style="1" customWidth="1"/>
    <col min="15623" max="15623" width="13.54296875" style="1" customWidth="1"/>
    <col min="15624" max="15625" width="12.453125" style="1" customWidth="1"/>
    <col min="15626" max="15626" width="8.54296875" style="1" customWidth="1"/>
    <col min="15627" max="15872" width="9.1796875" style="1"/>
    <col min="15873" max="15874" width="24.453125" style="1" customWidth="1"/>
    <col min="15875" max="15875" width="28.453125" style="1" customWidth="1"/>
    <col min="15876" max="15876" width="28.54296875" style="1" customWidth="1"/>
    <col min="15877" max="15877" width="6.54296875" style="1" customWidth="1"/>
    <col min="15878" max="15878" width="11.453125" style="1" customWidth="1"/>
    <col min="15879" max="15879" width="13.54296875" style="1" customWidth="1"/>
    <col min="15880" max="15881" width="12.453125" style="1" customWidth="1"/>
    <col min="15882" max="15882" width="8.54296875" style="1" customWidth="1"/>
    <col min="15883" max="16128" width="9.1796875" style="1"/>
    <col min="16129" max="16130" width="24.453125" style="1" customWidth="1"/>
    <col min="16131" max="16131" width="28.453125" style="1" customWidth="1"/>
    <col min="16132" max="16132" width="28.54296875" style="1" customWidth="1"/>
    <col min="16133" max="16133" width="6.54296875" style="1" customWidth="1"/>
    <col min="16134" max="16134" width="11.453125" style="1" customWidth="1"/>
    <col min="16135" max="16135" width="13.54296875" style="1" customWidth="1"/>
    <col min="16136" max="16137" width="12.453125" style="1" customWidth="1"/>
    <col min="16138" max="16138" width="8.54296875" style="1" customWidth="1"/>
    <col min="16139" max="16384" width="9.1796875" style="1"/>
  </cols>
  <sheetData>
    <row r="1" spans="1:10" ht="15.5" x14ac:dyDescent="0.35">
      <c r="A1" s="4" t="s">
        <v>14</v>
      </c>
      <c r="B1" s="5" t="s">
        <v>15</v>
      </c>
      <c r="C1" s="4" t="s">
        <v>16</v>
      </c>
      <c r="D1" s="6"/>
      <c r="E1" s="6"/>
      <c r="F1" s="7"/>
      <c r="G1" s="7"/>
      <c r="H1" s="7"/>
      <c r="I1" s="8"/>
      <c r="J1" s="9"/>
    </row>
    <row r="3" spans="1:10" x14ac:dyDescent="0.35">
      <c r="A3" s="3">
        <v>1010</v>
      </c>
      <c r="B3" s="10" t="s">
        <v>17</v>
      </c>
      <c r="C3" s="1" t="s">
        <v>18</v>
      </c>
    </row>
    <row r="4" spans="1:10" x14ac:dyDescent="0.35">
      <c r="A4" s="3">
        <v>1020</v>
      </c>
      <c r="B4" s="10" t="s">
        <v>19</v>
      </c>
      <c r="C4" s="1" t="s">
        <v>20</v>
      </c>
    </row>
    <row r="5" spans="1:10" x14ac:dyDescent="0.35">
      <c r="A5" s="3">
        <v>1030</v>
      </c>
      <c r="B5" s="10" t="s">
        <v>21</v>
      </c>
      <c r="C5" s="1" t="s">
        <v>22</v>
      </c>
    </row>
    <row r="6" spans="1:10" x14ac:dyDescent="0.35">
      <c r="A6" s="3">
        <v>1040</v>
      </c>
      <c r="B6" s="10" t="s">
        <v>23</v>
      </c>
      <c r="C6" s="1" t="s">
        <v>24</v>
      </c>
    </row>
    <row r="7" spans="1:10" x14ac:dyDescent="0.35">
      <c r="A7" s="3">
        <v>1050</v>
      </c>
      <c r="B7" s="10" t="s">
        <v>25</v>
      </c>
      <c r="C7" s="1" t="s">
        <v>26</v>
      </c>
    </row>
    <row r="8" spans="1:10" x14ac:dyDescent="0.35">
      <c r="A8" s="3">
        <v>1060</v>
      </c>
      <c r="B8" s="10" t="s">
        <v>27</v>
      </c>
      <c r="C8" s="1" t="s">
        <v>28</v>
      </c>
    </row>
    <row r="9" spans="1:10" x14ac:dyDescent="0.35">
      <c r="A9" s="3">
        <v>1070</v>
      </c>
      <c r="B9" s="10" t="s">
        <v>29</v>
      </c>
      <c r="C9" s="1" t="s">
        <v>30</v>
      </c>
    </row>
    <row r="10" spans="1:10" x14ac:dyDescent="0.35">
      <c r="A10" s="3">
        <v>1080</v>
      </c>
      <c r="B10" s="10" t="s">
        <v>31</v>
      </c>
      <c r="C10" s="1" t="s">
        <v>32</v>
      </c>
    </row>
    <row r="11" spans="1:10" x14ac:dyDescent="0.35">
      <c r="A11" s="3">
        <v>1090</v>
      </c>
      <c r="B11" s="10" t="s">
        <v>33</v>
      </c>
      <c r="C11" s="1" t="s">
        <v>34</v>
      </c>
    </row>
    <row r="12" spans="1:10" x14ac:dyDescent="0.35">
      <c r="A12" s="3">
        <v>1100</v>
      </c>
      <c r="B12" s="10" t="s">
        <v>35</v>
      </c>
      <c r="C12" s="1" t="s">
        <v>36</v>
      </c>
    </row>
    <row r="13" spans="1:10" x14ac:dyDescent="0.35">
      <c r="A13" s="3">
        <v>1110</v>
      </c>
      <c r="B13" s="10" t="s">
        <v>37</v>
      </c>
      <c r="C13" s="1" t="s">
        <v>38</v>
      </c>
    </row>
    <row r="14" spans="1:10" x14ac:dyDescent="0.35">
      <c r="A14" s="3">
        <v>1120</v>
      </c>
      <c r="B14" s="10" t="s">
        <v>39</v>
      </c>
      <c r="C14" s="1" t="s">
        <v>40</v>
      </c>
      <c r="J14" s="14"/>
    </row>
    <row r="15" spans="1:10" x14ac:dyDescent="0.35">
      <c r="A15" s="3">
        <v>1130</v>
      </c>
      <c r="B15" s="10" t="s">
        <v>41</v>
      </c>
      <c r="C15" s="1" t="s">
        <v>42</v>
      </c>
    </row>
    <row r="16" spans="1:10" x14ac:dyDescent="0.35">
      <c r="A16" s="3">
        <v>1140</v>
      </c>
      <c r="B16" s="10" t="s">
        <v>43</v>
      </c>
      <c r="C16" s="1" t="s">
        <v>44</v>
      </c>
    </row>
    <row r="17" spans="1:3" x14ac:dyDescent="0.35">
      <c r="A17" s="3">
        <v>1150</v>
      </c>
      <c r="B17" s="10" t="s">
        <v>45</v>
      </c>
      <c r="C17" s="1" t="s">
        <v>46</v>
      </c>
    </row>
    <row r="18" spans="1:3" x14ac:dyDescent="0.35">
      <c r="A18" s="3">
        <v>1160</v>
      </c>
      <c r="B18" s="10" t="s">
        <v>47</v>
      </c>
      <c r="C18" s="1" t="s">
        <v>48</v>
      </c>
    </row>
    <row r="19" spans="1:3" x14ac:dyDescent="0.35">
      <c r="A19" s="3">
        <v>1170</v>
      </c>
      <c r="B19" s="10" t="s">
        <v>49</v>
      </c>
      <c r="C19" s="1" t="s">
        <v>50</v>
      </c>
    </row>
    <row r="20" spans="1:3" x14ac:dyDescent="0.35">
      <c r="A20" s="3">
        <v>1180</v>
      </c>
      <c r="B20" s="10" t="s">
        <v>51</v>
      </c>
      <c r="C20" s="1" t="s">
        <v>52</v>
      </c>
    </row>
    <row r="21" spans="1:3" x14ac:dyDescent="0.35">
      <c r="A21" s="3">
        <v>1190</v>
      </c>
      <c r="B21" s="10" t="s">
        <v>53</v>
      </c>
      <c r="C21" s="1" t="s">
        <v>54</v>
      </c>
    </row>
    <row r="22" spans="1:3" x14ac:dyDescent="0.35">
      <c r="A22" s="3">
        <v>1200</v>
      </c>
      <c r="B22" s="10" t="s">
        <v>55</v>
      </c>
      <c r="C22" s="1" t="s">
        <v>56</v>
      </c>
    </row>
    <row r="23" spans="1:3" x14ac:dyDescent="0.35">
      <c r="A23" s="3">
        <v>1210</v>
      </c>
      <c r="B23" s="10" t="s">
        <v>57</v>
      </c>
      <c r="C23" s="1" t="s">
        <v>58</v>
      </c>
    </row>
    <row r="24" spans="1:3" x14ac:dyDescent="0.35">
      <c r="A24" s="3">
        <v>1220</v>
      </c>
      <c r="B24" s="10" t="s">
        <v>59</v>
      </c>
      <c r="C24" s="1" t="s">
        <v>60</v>
      </c>
    </row>
    <row r="25" spans="1:3" x14ac:dyDescent="0.35">
      <c r="A25" s="15">
        <v>2010</v>
      </c>
      <c r="B25" s="10" t="s">
        <v>61</v>
      </c>
      <c r="C25" s="1" t="s">
        <v>62</v>
      </c>
    </row>
    <row r="26" spans="1:3" x14ac:dyDescent="0.35">
      <c r="A26" s="15">
        <v>2020</v>
      </c>
      <c r="B26" s="10" t="s">
        <v>63</v>
      </c>
      <c r="C26" s="1" t="s">
        <v>64</v>
      </c>
    </row>
    <row r="27" spans="1:3" x14ac:dyDescent="0.35">
      <c r="A27" s="15">
        <v>2030</v>
      </c>
      <c r="B27" s="10" t="s">
        <v>65</v>
      </c>
      <c r="C27" s="1" t="s">
        <v>66</v>
      </c>
    </row>
    <row r="28" spans="1:3" x14ac:dyDescent="0.35">
      <c r="A28" s="15">
        <v>2040</v>
      </c>
      <c r="B28" s="10" t="s">
        <v>67</v>
      </c>
      <c r="C28" s="1" t="s">
        <v>68</v>
      </c>
    </row>
    <row r="29" spans="1:3" x14ac:dyDescent="0.35">
      <c r="A29" s="15">
        <v>2050</v>
      </c>
      <c r="B29" s="10" t="s">
        <v>69</v>
      </c>
      <c r="C29" s="1" t="s">
        <v>70</v>
      </c>
    </row>
    <row r="30" spans="1:3" x14ac:dyDescent="0.35">
      <c r="A30" s="15">
        <v>3010</v>
      </c>
      <c r="B30" s="10" t="s">
        <v>71</v>
      </c>
      <c r="C30" s="1" t="s">
        <v>72</v>
      </c>
    </row>
    <row r="113" spans="3:3" x14ac:dyDescent="0.35">
      <c r="C113" s="16"/>
    </row>
    <row r="164" spans="4:4" x14ac:dyDescent="0.35">
      <c r="D164" s="16"/>
    </row>
    <row r="220" spans="4:4" x14ac:dyDescent="0.35">
      <c r="D220" s="16"/>
    </row>
    <row r="256" spans="1:1" x14ac:dyDescent="0.35">
      <c r="A256" s="17"/>
    </row>
    <row r="266" spans="3:3" x14ac:dyDescent="0.35">
      <c r="C266" s="18"/>
    </row>
    <row r="277" spans="4:4" x14ac:dyDescent="0.35">
      <c r="D277" s="16"/>
    </row>
    <row r="317" spans="3:3" x14ac:dyDescent="0.35">
      <c r="C317" s="16"/>
    </row>
    <row r="421" spans="4:4" x14ac:dyDescent="0.35">
      <c r="D421" s="16"/>
    </row>
    <row r="512" spans="3:3" x14ac:dyDescent="0.35">
      <c r="C512" s="16"/>
    </row>
    <row r="580" spans="9:9" x14ac:dyDescent="0.35">
      <c r="I580" s="16"/>
    </row>
    <row r="608" spans="4:4" x14ac:dyDescent="0.35">
      <c r="D608" s="16"/>
    </row>
    <row r="611" spans="5:5" x14ac:dyDescent="0.35">
      <c r="E611" s="16"/>
    </row>
    <row r="746" spans="9:9" x14ac:dyDescent="0.35">
      <c r="I746" s="16"/>
    </row>
    <row r="778" spans="3:3" x14ac:dyDescent="0.35">
      <c r="C778" s="16"/>
    </row>
    <row r="820" spans="3:3" x14ac:dyDescent="0.35">
      <c r="C820" s="16"/>
    </row>
    <row r="933" spans="1:8" x14ac:dyDescent="0.35">
      <c r="H933" s="12"/>
    </row>
    <row r="934" spans="1:8" x14ac:dyDescent="0.35">
      <c r="H934" s="12"/>
    </row>
    <row r="935" spans="1:8" x14ac:dyDescent="0.35">
      <c r="H935" s="12"/>
    </row>
    <row r="936" spans="1:8" x14ac:dyDescent="0.35">
      <c r="H936" s="12"/>
    </row>
    <row r="937" spans="1:8" x14ac:dyDescent="0.35">
      <c r="H937" s="12"/>
    </row>
    <row r="938" spans="1:8" x14ac:dyDescent="0.35">
      <c r="H938" s="12"/>
    </row>
    <row r="939" spans="1:8" x14ac:dyDescent="0.35">
      <c r="H939" s="12"/>
    </row>
    <row r="940" spans="1:8" x14ac:dyDescent="0.35">
      <c r="H940" s="12"/>
    </row>
    <row r="941" spans="1:8" x14ac:dyDescent="0.35">
      <c r="H941" s="12"/>
    </row>
    <row r="942" spans="1:8" x14ac:dyDescent="0.35">
      <c r="G942" s="14"/>
    </row>
    <row r="943" spans="1:8" x14ac:dyDescent="0.35">
      <c r="A9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A16"/>
  <sheetViews>
    <sheetView workbookViewId="0">
      <selection activeCell="A16" sqref="A16"/>
    </sheetView>
  </sheetViews>
  <sheetFormatPr defaultRowHeight="14.5" x14ac:dyDescent="0.35"/>
  <cols>
    <col min="1" max="1" width="16.7265625" bestFit="1" customWidth="1"/>
  </cols>
  <sheetData>
    <row r="8" spans="1:1" x14ac:dyDescent="0.35">
      <c r="A8" t="s">
        <v>76</v>
      </c>
    </row>
    <row r="13" spans="1:1" x14ac:dyDescent="0.35">
      <c r="A13" t="s">
        <v>74</v>
      </c>
    </row>
    <row r="14" spans="1:1" x14ac:dyDescent="0.35">
      <c r="A14" t="s">
        <v>75</v>
      </c>
    </row>
    <row r="16" spans="1:1" x14ac:dyDescent="0.35">
      <c r="A16" t="s">
        <v>4746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8"/>
  <sheetViews>
    <sheetView workbookViewId="0">
      <pane ySplit="1" topLeftCell="A164" activePane="bottomLeft" state="frozen"/>
      <selection pane="bottomLeft" activeCell="M188" sqref="M188"/>
    </sheetView>
  </sheetViews>
  <sheetFormatPr defaultColWidth="9.1796875" defaultRowHeight="14.5" x14ac:dyDescent="0.35"/>
  <cols>
    <col min="1" max="1" width="9.1796875" style="162"/>
    <col min="2" max="2" width="9.81640625" style="162" bestFit="1" customWidth="1"/>
    <col min="3" max="9" width="9.1796875" style="162"/>
    <col min="10" max="10" width="11.7265625" style="162" bestFit="1" customWidth="1"/>
    <col min="11" max="11" width="12.7265625" style="162" bestFit="1" customWidth="1"/>
    <col min="12" max="12" width="11.1796875" style="162" bestFit="1" customWidth="1"/>
    <col min="13" max="22" width="9.1796875" style="162"/>
    <col min="23" max="25" width="9.81640625" style="162" bestFit="1" customWidth="1"/>
    <col min="26" max="16384" width="9.1796875" style="162"/>
  </cols>
  <sheetData>
    <row r="1" spans="1:25" s="32" customFormat="1" ht="80.25" customHeight="1" x14ac:dyDescent="0.35">
      <c r="A1" s="31" t="s">
        <v>13</v>
      </c>
      <c r="B1" s="20" t="s">
        <v>12</v>
      </c>
      <c r="C1" s="33" t="s">
        <v>11</v>
      </c>
      <c r="D1" s="27" t="s">
        <v>10</v>
      </c>
      <c r="E1" s="28" t="s">
        <v>73</v>
      </c>
      <c r="F1" s="26" t="s">
        <v>9</v>
      </c>
      <c r="G1" s="26" t="s">
        <v>8</v>
      </c>
      <c r="H1" s="26" t="s">
        <v>7</v>
      </c>
      <c r="I1" s="29" t="s">
        <v>6</v>
      </c>
      <c r="J1" s="29" t="s">
        <v>5</v>
      </c>
      <c r="K1" s="30" t="s">
        <v>4</v>
      </c>
      <c r="L1" s="30" t="s">
        <v>3</v>
      </c>
    </row>
    <row r="2" spans="1:25" s="64" customFormat="1" ht="13" x14ac:dyDescent="0.3">
      <c r="A2" s="63">
        <v>796</v>
      </c>
      <c r="B2" s="21"/>
      <c r="C2" s="68">
        <v>43739</v>
      </c>
      <c r="D2" s="62" t="s">
        <v>3974</v>
      </c>
      <c r="E2" s="63" t="s">
        <v>5101</v>
      </c>
      <c r="F2" s="64" t="s">
        <v>5102</v>
      </c>
      <c r="G2" s="65" t="s">
        <v>5103</v>
      </c>
      <c r="H2" s="64">
        <v>2020</v>
      </c>
      <c r="I2" s="66">
        <v>0.5</v>
      </c>
      <c r="J2" s="66">
        <v>10860</v>
      </c>
      <c r="K2" s="66">
        <f t="shared" ref="K2:K33" si="0">ROUND(J2/0.35,-1)</f>
        <v>31030</v>
      </c>
      <c r="L2" s="67">
        <v>55500</v>
      </c>
      <c r="M2" s="68"/>
      <c r="N2" s="63"/>
      <c r="O2" s="21"/>
      <c r="P2" s="68"/>
      <c r="Q2" s="62"/>
      <c r="R2" s="63"/>
      <c r="T2" s="65"/>
      <c r="V2" s="66"/>
      <c r="W2" s="66"/>
      <c r="X2" s="66"/>
      <c r="Y2" s="67"/>
    </row>
    <row r="3" spans="1:25" s="64" customFormat="1" ht="13" x14ac:dyDescent="0.3">
      <c r="A3" s="63">
        <v>797</v>
      </c>
      <c r="B3" s="21"/>
      <c r="C3" s="68">
        <v>43740</v>
      </c>
      <c r="D3" s="62" t="s">
        <v>5112</v>
      </c>
      <c r="E3" s="63">
        <v>0.7218</v>
      </c>
      <c r="F3" s="64" t="s">
        <v>5114</v>
      </c>
      <c r="G3" s="65" t="s">
        <v>5115</v>
      </c>
      <c r="H3" s="64">
        <v>1190</v>
      </c>
      <c r="I3" s="66">
        <v>1</v>
      </c>
      <c r="J3" s="66">
        <v>39980</v>
      </c>
      <c r="K3" s="66">
        <f t="shared" si="0"/>
        <v>114230</v>
      </c>
      <c r="L3" s="67">
        <v>163000</v>
      </c>
      <c r="M3" s="68"/>
      <c r="N3" s="63"/>
      <c r="O3" s="21"/>
      <c r="P3" s="68"/>
      <c r="Q3" s="62"/>
      <c r="R3" s="63"/>
      <c r="T3" s="65"/>
      <c r="V3" s="66"/>
      <c r="W3" s="66"/>
      <c r="X3" s="66"/>
      <c r="Y3" s="67"/>
    </row>
    <row r="4" spans="1:25" s="64" customFormat="1" ht="13" x14ac:dyDescent="0.3">
      <c r="A4" s="63">
        <v>798</v>
      </c>
      <c r="B4" s="21"/>
      <c r="C4" s="68">
        <v>43741</v>
      </c>
      <c r="D4" s="62" t="s">
        <v>5128</v>
      </c>
      <c r="E4" s="63">
        <v>1.381</v>
      </c>
      <c r="F4" s="64" t="s">
        <v>5129</v>
      </c>
      <c r="G4" s="65" t="s">
        <v>5130</v>
      </c>
      <c r="H4" s="64">
        <v>1190</v>
      </c>
      <c r="I4" s="66">
        <v>0.5</v>
      </c>
      <c r="J4" s="66">
        <v>28030</v>
      </c>
      <c r="K4" s="66">
        <f t="shared" si="0"/>
        <v>80090</v>
      </c>
      <c r="L4" s="67">
        <v>138000</v>
      </c>
      <c r="M4" s="68"/>
      <c r="N4" s="63"/>
      <c r="O4" s="21"/>
      <c r="P4" s="68"/>
      <c r="Q4" s="62"/>
      <c r="R4" s="63"/>
      <c r="T4" s="65"/>
      <c r="V4" s="66"/>
      <c r="W4" s="66"/>
      <c r="X4" s="66"/>
      <c r="Y4" s="67"/>
    </row>
    <row r="5" spans="1:25" s="64" customFormat="1" ht="13" x14ac:dyDescent="0.3">
      <c r="A5" s="63">
        <v>799</v>
      </c>
      <c r="B5" s="21"/>
      <c r="C5" s="68">
        <v>43741</v>
      </c>
      <c r="D5" s="62" t="s">
        <v>5131</v>
      </c>
      <c r="E5" s="63" t="s">
        <v>5133</v>
      </c>
      <c r="F5" s="64" t="s">
        <v>5135</v>
      </c>
      <c r="G5" s="65" t="s">
        <v>5136</v>
      </c>
      <c r="H5" s="64">
        <v>1190</v>
      </c>
      <c r="I5" s="66">
        <v>1</v>
      </c>
      <c r="J5" s="66">
        <v>26770</v>
      </c>
      <c r="K5" s="66">
        <f t="shared" si="0"/>
        <v>76490</v>
      </c>
      <c r="L5" s="67">
        <v>47000</v>
      </c>
      <c r="M5" s="68"/>
      <c r="N5" s="63"/>
      <c r="O5" s="21"/>
      <c r="P5" s="68"/>
      <c r="Q5" s="62"/>
      <c r="R5" s="63"/>
      <c r="T5" s="65"/>
      <c r="V5" s="66"/>
      <c r="W5" s="66"/>
      <c r="X5" s="66"/>
      <c r="Y5" s="67"/>
    </row>
    <row r="6" spans="1:25" s="64" customFormat="1" ht="13" x14ac:dyDescent="0.3">
      <c r="A6" s="63">
        <v>800</v>
      </c>
      <c r="B6" s="21"/>
      <c r="C6" s="68">
        <v>43741</v>
      </c>
      <c r="D6" s="62" t="s">
        <v>5137</v>
      </c>
      <c r="E6" s="63">
        <v>0.28789999999999999</v>
      </c>
      <c r="F6" s="64" t="s">
        <v>5138</v>
      </c>
      <c r="G6" s="65" t="s">
        <v>5139</v>
      </c>
      <c r="H6" s="64">
        <v>3010</v>
      </c>
      <c r="I6" s="66">
        <v>0.5</v>
      </c>
      <c r="J6" s="66">
        <v>48540</v>
      </c>
      <c r="K6" s="66">
        <f t="shared" si="0"/>
        <v>138690</v>
      </c>
      <c r="L6" s="67">
        <v>140000</v>
      </c>
      <c r="M6" s="68"/>
      <c r="N6" s="63"/>
      <c r="O6" s="21"/>
      <c r="P6" s="68"/>
      <c r="Q6" s="62"/>
      <c r="R6" s="63"/>
      <c r="T6" s="65"/>
      <c r="V6" s="66"/>
      <c r="W6" s="66"/>
      <c r="X6" s="66"/>
      <c r="Y6" s="67"/>
    </row>
    <row r="7" spans="1:25" s="64" customFormat="1" ht="13" x14ac:dyDescent="0.3">
      <c r="A7" s="63">
        <v>801</v>
      </c>
      <c r="B7" s="21"/>
      <c r="C7" s="68">
        <v>43741</v>
      </c>
      <c r="D7" s="62" t="s">
        <v>5142</v>
      </c>
      <c r="E7" s="63">
        <v>0.2389</v>
      </c>
      <c r="F7" s="64" t="s">
        <v>5140</v>
      </c>
      <c r="G7" s="65" t="s">
        <v>5141</v>
      </c>
      <c r="H7" s="64">
        <v>1080</v>
      </c>
      <c r="I7" s="66">
        <v>0.5</v>
      </c>
      <c r="J7" s="66">
        <v>380</v>
      </c>
      <c r="K7" s="66">
        <f t="shared" si="0"/>
        <v>1090</v>
      </c>
      <c r="L7" s="67">
        <v>1000</v>
      </c>
      <c r="M7" s="68"/>
      <c r="N7" s="63"/>
      <c r="O7" s="21"/>
      <c r="P7" s="68"/>
      <c r="Q7" s="62"/>
      <c r="R7" s="63"/>
      <c r="T7" s="65"/>
      <c r="V7" s="66"/>
      <c r="W7" s="66"/>
      <c r="X7" s="66"/>
      <c r="Y7" s="67"/>
    </row>
    <row r="8" spans="1:25" s="64" customFormat="1" ht="13" x14ac:dyDescent="0.3">
      <c r="A8" s="63">
        <v>802</v>
      </c>
      <c r="B8" s="21"/>
      <c r="C8" s="68">
        <v>43741</v>
      </c>
      <c r="D8" s="62" t="s">
        <v>5144</v>
      </c>
      <c r="E8" s="63">
        <v>18</v>
      </c>
      <c r="F8" s="64" t="s">
        <v>153</v>
      </c>
      <c r="G8" s="65" t="s">
        <v>5145</v>
      </c>
      <c r="H8" s="64">
        <v>1220</v>
      </c>
      <c r="I8" s="66">
        <v>0.5</v>
      </c>
      <c r="J8" s="66">
        <v>48120</v>
      </c>
      <c r="K8" s="66">
        <f t="shared" si="0"/>
        <v>137490</v>
      </c>
      <c r="L8" s="67">
        <v>152000</v>
      </c>
      <c r="M8" s="68"/>
      <c r="N8" s="63"/>
      <c r="O8" s="21"/>
      <c r="P8" s="68"/>
      <c r="Q8" s="62"/>
      <c r="R8" s="63"/>
      <c r="T8" s="65"/>
      <c r="V8" s="66"/>
      <c r="W8" s="66"/>
      <c r="X8" s="66"/>
      <c r="Y8" s="67"/>
    </row>
    <row r="9" spans="1:25" s="64" customFormat="1" ht="13" x14ac:dyDescent="0.3">
      <c r="A9" s="63">
        <v>803</v>
      </c>
      <c r="B9" s="21"/>
      <c r="C9" s="68">
        <v>43741</v>
      </c>
      <c r="D9" s="62" t="s">
        <v>5146</v>
      </c>
      <c r="E9" s="63">
        <v>0.1832</v>
      </c>
      <c r="F9" s="64" t="s">
        <v>5147</v>
      </c>
      <c r="G9" s="65" t="s">
        <v>5148</v>
      </c>
      <c r="H9" s="64">
        <v>3010</v>
      </c>
      <c r="I9" s="66">
        <v>0.5</v>
      </c>
      <c r="J9" s="66">
        <v>35610</v>
      </c>
      <c r="K9" s="66">
        <f t="shared" si="0"/>
        <v>101740</v>
      </c>
      <c r="L9" s="67">
        <v>70000</v>
      </c>
      <c r="M9" s="68"/>
      <c r="N9" s="63"/>
      <c r="O9" s="21"/>
      <c r="P9" s="68"/>
      <c r="Q9" s="62"/>
      <c r="R9" s="63"/>
      <c r="T9" s="65"/>
      <c r="V9" s="66"/>
      <c r="W9" s="66"/>
      <c r="X9" s="66"/>
      <c r="Y9" s="67"/>
    </row>
    <row r="10" spans="1:25" s="64" customFormat="1" ht="13" x14ac:dyDescent="0.3">
      <c r="A10" s="63">
        <v>804</v>
      </c>
      <c r="B10" s="21"/>
      <c r="C10" s="68">
        <v>43741</v>
      </c>
      <c r="D10" s="62" t="s">
        <v>5149</v>
      </c>
      <c r="E10" s="63">
        <v>0.995</v>
      </c>
      <c r="F10" s="64" t="s">
        <v>77</v>
      </c>
      <c r="G10" s="65" t="s">
        <v>5150</v>
      </c>
      <c r="H10" s="64">
        <v>1190</v>
      </c>
      <c r="I10" s="66">
        <v>0.5</v>
      </c>
      <c r="J10" s="66">
        <v>27820</v>
      </c>
      <c r="K10" s="66">
        <f t="shared" si="0"/>
        <v>79490</v>
      </c>
      <c r="L10" s="67">
        <v>40000</v>
      </c>
      <c r="M10" s="68"/>
      <c r="N10" s="63"/>
      <c r="O10" s="21"/>
      <c r="P10" s="68"/>
      <c r="Q10" s="62"/>
      <c r="R10" s="63"/>
      <c r="T10" s="65"/>
      <c r="V10" s="66"/>
      <c r="W10" s="66"/>
      <c r="X10" s="66"/>
      <c r="Y10" s="67"/>
    </row>
    <row r="11" spans="1:25" s="64" customFormat="1" ht="13" x14ac:dyDescent="0.3">
      <c r="A11" s="63">
        <v>805</v>
      </c>
      <c r="B11" s="21"/>
      <c r="C11" s="68">
        <v>43742</v>
      </c>
      <c r="D11" s="62" t="s">
        <v>5158</v>
      </c>
      <c r="E11" s="63">
        <v>2.2709999999999999</v>
      </c>
      <c r="F11" s="64" t="s">
        <v>5159</v>
      </c>
      <c r="G11" s="65" t="s">
        <v>5160</v>
      </c>
      <c r="H11" s="64">
        <v>1200</v>
      </c>
      <c r="I11" s="66">
        <v>0.5</v>
      </c>
      <c r="J11" s="66">
        <v>7650</v>
      </c>
      <c r="K11" s="66">
        <f t="shared" si="0"/>
        <v>21860</v>
      </c>
      <c r="L11" s="67">
        <v>22000</v>
      </c>
      <c r="M11" s="68"/>
      <c r="N11" s="63"/>
      <c r="O11" s="21"/>
      <c r="P11" s="68"/>
      <c r="Q11" s="62"/>
      <c r="R11" s="63"/>
      <c r="T11" s="65"/>
      <c r="V11" s="66"/>
      <c r="W11" s="66"/>
      <c r="X11" s="66"/>
      <c r="Y11" s="67"/>
    </row>
    <row r="12" spans="1:25" s="64" customFormat="1" ht="13" x14ac:dyDescent="0.3">
      <c r="A12" s="63">
        <v>806</v>
      </c>
      <c r="B12" s="21"/>
      <c r="C12" s="68">
        <v>43742</v>
      </c>
      <c r="D12" s="62" t="s">
        <v>5161</v>
      </c>
      <c r="E12" s="63" t="s">
        <v>5162</v>
      </c>
      <c r="F12" s="64" t="s">
        <v>5163</v>
      </c>
      <c r="G12" s="65" t="s">
        <v>5164</v>
      </c>
      <c r="H12" s="64">
        <v>3010</v>
      </c>
      <c r="I12" s="66">
        <v>0.5</v>
      </c>
      <c r="J12" s="66">
        <v>18640</v>
      </c>
      <c r="K12" s="66">
        <f t="shared" si="0"/>
        <v>53260</v>
      </c>
      <c r="L12" s="67">
        <v>85000</v>
      </c>
      <c r="M12" s="68"/>
      <c r="N12" s="63"/>
      <c r="O12" s="21"/>
      <c r="P12" s="68"/>
      <c r="Q12" s="62"/>
      <c r="R12" s="63"/>
      <c r="T12" s="65"/>
      <c r="V12" s="66"/>
      <c r="W12" s="66"/>
      <c r="X12" s="66"/>
      <c r="Y12" s="67"/>
    </row>
    <row r="13" spans="1:25" s="64" customFormat="1" ht="13" x14ac:dyDescent="0.3">
      <c r="A13" s="63">
        <v>807</v>
      </c>
      <c r="B13" s="21"/>
      <c r="C13" s="68">
        <v>43745</v>
      </c>
      <c r="D13" s="62" t="s">
        <v>5179</v>
      </c>
      <c r="E13" s="63" t="s">
        <v>553</v>
      </c>
      <c r="F13" s="64" t="s">
        <v>5181</v>
      </c>
      <c r="G13" s="65" t="s">
        <v>3222</v>
      </c>
      <c r="I13" s="66"/>
      <c r="J13" s="66"/>
      <c r="K13" s="66">
        <f t="shared" si="0"/>
        <v>0</v>
      </c>
      <c r="L13" s="67"/>
      <c r="M13" s="68"/>
      <c r="N13" s="63"/>
      <c r="O13" s="21"/>
      <c r="P13" s="68"/>
      <c r="Q13" s="62"/>
      <c r="R13" s="63"/>
      <c r="T13" s="65"/>
      <c r="V13" s="66"/>
      <c r="W13" s="66"/>
      <c r="X13" s="66"/>
      <c r="Y13" s="67"/>
    </row>
    <row r="14" spans="1:25" s="64" customFormat="1" ht="13" x14ac:dyDescent="0.3">
      <c r="A14" s="63">
        <v>808</v>
      </c>
      <c r="B14" s="21"/>
      <c r="C14" s="68">
        <v>43745</v>
      </c>
      <c r="D14" s="62" t="s">
        <v>5228</v>
      </c>
      <c r="E14" s="63">
        <v>13</v>
      </c>
      <c r="F14" s="64" t="s">
        <v>5229</v>
      </c>
      <c r="G14" s="65" t="s">
        <v>5230</v>
      </c>
      <c r="H14" s="64">
        <v>1090</v>
      </c>
      <c r="I14" s="66">
        <v>0.5</v>
      </c>
      <c r="J14" s="66">
        <v>22580</v>
      </c>
      <c r="K14" s="66">
        <f t="shared" si="0"/>
        <v>64510</v>
      </c>
      <c r="L14" s="67">
        <v>156000</v>
      </c>
      <c r="M14" s="68"/>
      <c r="N14" s="63"/>
      <c r="O14" s="21"/>
      <c r="P14" s="68"/>
      <c r="Q14" s="62"/>
      <c r="R14" s="63"/>
      <c r="T14" s="65"/>
      <c r="V14" s="66"/>
      <c r="W14" s="66"/>
      <c r="X14" s="66"/>
      <c r="Y14" s="67"/>
    </row>
    <row r="15" spans="1:25" s="64" customFormat="1" ht="13" x14ac:dyDescent="0.3">
      <c r="A15" s="63">
        <v>809</v>
      </c>
      <c r="B15" s="21"/>
      <c r="C15" s="68">
        <v>43745</v>
      </c>
      <c r="D15" s="62" t="s">
        <v>5075</v>
      </c>
      <c r="E15" s="63">
        <v>57.781999999999996</v>
      </c>
      <c r="F15" s="64" t="s">
        <v>5193</v>
      </c>
      <c r="G15" s="65" t="s">
        <v>5194</v>
      </c>
      <c r="H15" s="64">
        <v>1100</v>
      </c>
      <c r="I15" s="66">
        <v>0.5</v>
      </c>
      <c r="J15" s="66">
        <v>67460</v>
      </c>
      <c r="K15" s="66">
        <f t="shared" si="0"/>
        <v>192740</v>
      </c>
      <c r="L15" s="67">
        <v>235246</v>
      </c>
      <c r="M15" s="68"/>
      <c r="N15" s="63"/>
      <c r="O15" s="21"/>
      <c r="P15" s="68"/>
      <c r="Q15" s="62"/>
      <c r="R15" s="63"/>
      <c r="T15" s="65"/>
      <c r="V15" s="66"/>
      <c r="W15" s="66"/>
      <c r="X15" s="66"/>
      <c r="Y15" s="67"/>
    </row>
    <row r="16" spans="1:25" s="64" customFormat="1" ht="13" x14ac:dyDescent="0.3">
      <c r="A16" s="63">
        <v>810</v>
      </c>
      <c r="B16" s="21"/>
      <c r="C16" s="68">
        <v>43746</v>
      </c>
      <c r="D16" s="62" t="s">
        <v>5195</v>
      </c>
      <c r="E16" s="63">
        <v>0.42899999999999999</v>
      </c>
      <c r="F16" s="64" t="s">
        <v>5196</v>
      </c>
      <c r="G16" s="65" t="s">
        <v>5197</v>
      </c>
      <c r="H16" s="64">
        <v>3010</v>
      </c>
      <c r="I16" s="66">
        <v>0.5</v>
      </c>
      <c r="J16" s="66">
        <v>17430</v>
      </c>
      <c r="K16" s="66">
        <f t="shared" si="0"/>
        <v>49800</v>
      </c>
      <c r="L16" s="67">
        <v>40000</v>
      </c>
      <c r="M16" s="68"/>
      <c r="N16" s="63"/>
      <c r="O16" s="21"/>
      <c r="P16" s="68"/>
      <c r="Q16" s="62"/>
      <c r="R16" s="63"/>
      <c r="T16" s="65"/>
      <c r="V16" s="66"/>
      <c r="W16" s="66"/>
      <c r="X16" s="66"/>
      <c r="Y16" s="67"/>
    </row>
    <row r="17" spans="1:25" s="64" customFormat="1" ht="13" x14ac:dyDescent="0.3">
      <c r="A17" s="63">
        <v>811</v>
      </c>
      <c r="B17" s="21"/>
      <c r="C17" s="68">
        <v>43746</v>
      </c>
      <c r="D17" s="62" t="s">
        <v>5198</v>
      </c>
      <c r="E17" s="63" t="s">
        <v>553</v>
      </c>
      <c r="F17" s="64" t="s">
        <v>5199</v>
      </c>
      <c r="G17" s="65" t="s">
        <v>5200</v>
      </c>
      <c r="H17" s="64">
        <v>3010</v>
      </c>
      <c r="I17" s="66">
        <v>0.5</v>
      </c>
      <c r="J17" s="66">
        <v>11420</v>
      </c>
      <c r="K17" s="66">
        <f t="shared" si="0"/>
        <v>32630</v>
      </c>
      <c r="L17" s="67">
        <v>57971.35</v>
      </c>
      <c r="M17" s="68"/>
      <c r="N17" s="63"/>
      <c r="O17" s="21"/>
      <c r="P17" s="68"/>
      <c r="Q17" s="62"/>
      <c r="R17" s="63"/>
      <c r="T17" s="65"/>
      <c r="V17" s="66"/>
      <c r="W17" s="66"/>
      <c r="X17" s="66"/>
      <c r="Y17" s="67"/>
    </row>
    <row r="18" spans="1:25" s="64" customFormat="1" ht="13" x14ac:dyDescent="0.3">
      <c r="A18" s="63">
        <v>812</v>
      </c>
      <c r="B18" s="21" t="s">
        <v>403</v>
      </c>
      <c r="C18" s="68">
        <v>43746</v>
      </c>
      <c r="D18" s="62" t="s">
        <v>5201</v>
      </c>
      <c r="E18" s="63" t="s">
        <v>5202</v>
      </c>
      <c r="F18" s="64" t="s">
        <v>5205</v>
      </c>
      <c r="G18" s="65" t="s">
        <v>5203</v>
      </c>
      <c r="H18" s="64">
        <v>3010</v>
      </c>
      <c r="I18" s="66">
        <v>0.5</v>
      </c>
      <c r="J18" s="66">
        <v>14030</v>
      </c>
      <c r="K18" s="66">
        <f t="shared" si="0"/>
        <v>40090</v>
      </c>
      <c r="L18" s="67">
        <v>19000</v>
      </c>
      <c r="M18" s="68"/>
      <c r="N18" s="63"/>
      <c r="O18" s="21"/>
      <c r="P18" s="68"/>
      <c r="Q18" s="62"/>
      <c r="R18" s="63"/>
      <c r="T18" s="65"/>
      <c r="V18" s="66"/>
      <c r="W18" s="66"/>
      <c r="X18" s="66"/>
      <c r="Y18" s="67"/>
    </row>
    <row r="19" spans="1:25" s="64" customFormat="1" ht="12" customHeight="1" x14ac:dyDescent="0.3">
      <c r="A19" s="63">
        <v>813</v>
      </c>
      <c r="B19" s="21" t="s">
        <v>403</v>
      </c>
      <c r="C19" s="68">
        <v>43746</v>
      </c>
      <c r="D19" s="62" t="s">
        <v>5204</v>
      </c>
      <c r="E19" s="63">
        <v>0.51900000000000002</v>
      </c>
      <c r="F19" s="64" t="s">
        <v>5206</v>
      </c>
      <c r="G19" s="65" t="s">
        <v>5207</v>
      </c>
      <c r="H19" s="64">
        <v>1110</v>
      </c>
      <c r="I19" s="66">
        <v>0.5</v>
      </c>
      <c r="J19" s="66">
        <v>3710</v>
      </c>
      <c r="K19" s="66">
        <f t="shared" si="0"/>
        <v>10600</v>
      </c>
      <c r="L19" s="67">
        <v>2000</v>
      </c>
      <c r="M19" s="68"/>
      <c r="N19" s="63"/>
      <c r="O19" s="21"/>
      <c r="P19" s="68"/>
      <c r="Q19" s="62"/>
      <c r="R19" s="63"/>
      <c r="T19" s="65"/>
      <c r="V19" s="66"/>
      <c r="W19" s="66"/>
      <c r="X19" s="66"/>
      <c r="Y19" s="67"/>
    </row>
    <row r="20" spans="1:25" s="64" customFormat="1" ht="12" customHeight="1" x14ac:dyDescent="0.3">
      <c r="A20" s="63">
        <v>814</v>
      </c>
      <c r="B20" s="21"/>
      <c r="C20" s="68">
        <v>43746</v>
      </c>
      <c r="D20" s="62" t="s">
        <v>5216</v>
      </c>
      <c r="E20" s="63" t="s">
        <v>3403</v>
      </c>
      <c r="F20" s="64" t="s">
        <v>5217</v>
      </c>
      <c r="G20" s="65" t="s">
        <v>5218</v>
      </c>
      <c r="H20" s="64">
        <v>3010</v>
      </c>
      <c r="I20" s="66">
        <v>0.5</v>
      </c>
      <c r="J20" s="66">
        <v>28490</v>
      </c>
      <c r="K20" s="66">
        <f t="shared" si="0"/>
        <v>81400</v>
      </c>
      <c r="L20" s="67">
        <v>95000</v>
      </c>
      <c r="M20" s="68"/>
      <c r="N20" s="63"/>
      <c r="O20" s="21"/>
      <c r="P20" s="68"/>
      <c r="Q20" s="62"/>
      <c r="R20" s="63"/>
      <c r="T20" s="65"/>
      <c r="V20" s="66"/>
      <c r="W20" s="66"/>
      <c r="X20" s="66"/>
      <c r="Y20" s="67"/>
    </row>
    <row r="21" spans="1:25" s="64" customFormat="1" ht="13" x14ac:dyDescent="0.3">
      <c r="A21" s="63">
        <v>815</v>
      </c>
      <c r="B21" s="21"/>
      <c r="C21" s="68">
        <v>43746</v>
      </c>
      <c r="D21" s="62" t="s">
        <v>5208</v>
      </c>
      <c r="E21" s="63">
        <v>18.363</v>
      </c>
      <c r="F21" s="64" t="s">
        <v>5209</v>
      </c>
      <c r="G21" s="65" t="s">
        <v>5210</v>
      </c>
      <c r="H21" s="64">
        <v>1210</v>
      </c>
      <c r="I21" s="66">
        <v>0.5</v>
      </c>
      <c r="J21" s="66">
        <v>90760</v>
      </c>
      <c r="K21" s="66">
        <f t="shared" si="0"/>
        <v>259310</v>
      </c>
      <c r="L21" s="67">
        <v>425000</v>
      </c>
      <c r="M21" s="68"/>
      <c r="N21" s="63"/>
      <c r="O21" s="21"/>
      <c r="P21" s="68"/>
      <c r="Q21" s="62"/>
      <c r="R21" s="63"/>
      <c r="T21" s="65"/>
      <c r="V21" s="66"/>
      <c r="W21" s="66"/>
      <c r="X21" s="66"/>
      <c r="Y21" s="67"/>
    </row>
    <row r="22" spans="1:25" s="64" customFormat="1" ht="13" x14ac:dyDescent="0.3">
      <c r="A22" s="63">
        <v>816</v>
      </c>
      <c r="B22" s="21"/>
      <c r="C22" s="68">
        <v>43746</v>
      </c>
      <c r="D22" s="62" t="s">
        <v>5219</v>
      </c>
      <c r="E22" s="63" t="s">
        <v>5220</v>
      </c>
      <c r="F22" s="64" t="s">
        <v>5221</v>
      </c>
      <c r="G22" s="65" t="s">
        <v>5222</v>
      </c>
      <c r="H22" s="64">
        <v>2040</v>
      </c>
      <c r="I22" s="66">
        <v>0.5</v>
      </c>
      <c r="J22" s="66">
        <v>19150</v>
      </c>
      <c r="K22" s="66">
        <f t="shared" si="0"/>
        <v>54710</v>
      </c>
      <c r="L22" s="67">
        <v>113000</v>
      </c>
      <c r="M22" s="68"/>
      <c r="N22" s="63"/>
      <c r="O22" s="21"/>
      <c r="P22" s="68"/>
      <c r="Q22" s="62"/>
      <c r="R22" s="63"/>
      <c r="T22" s="65"/>
      <c r="V22" s="66"/>
      <c r="W22" s="66"/>
      <c r="X22" s="66"/>
      <c r="Y22" s="67"/>
    </row>
    <row r="23" spans="1:25" s="64" customFormat="1" ht="13" x14ac:dyDescent="0.3">
      <c r="A23" s="63">
        <v>817</v>
      </c>
      <c r="B23" s="21"/>
      <c r="C23" s="68">
        <v>43746</v>
      </c>
      <c r="D23" s="62" t="s">
        <v>2414</v>
      </c>
      <c r="E23" s="63">
        <v>3.181</v>
      </c>
      <c r="F23" s="64" t="s">
        <v>5231</v>
      </c>
      <c r="G23" s="65" t="s">
        <v>5232</v>
      </c>
      <c r="H23" s="64">
        <v>1050</v>
      </c>
      <c r="I23" s="66">
        <v>1</v>
      </c>
      <c r="J23" s="66">
        <v>68710</v>
      </c>
      <c r="K23" s="66">
        <f t="shared" si="0"/>
        <v>196310</v>
      </c>
      <c r="L23" s="67">
        <v>300000</v>
      </c>
      <c r="M23" s="68"/>
      <c r="N23" s="63"/>
      <c r="O23" s="21"/>
      <c r="P23" s="68"/>
      <c r="Q23" s="62"/>
      <c r="R23" s="63"/>
      <c r="T23" s="65"/>
      <c r="V23" s="66"/>
      <c r="W23" s="66"/>
      <c r="X23" s="66"/>
      <c r="Y23" s="67"/>
    </row>
    <row r="24" spans="1:25" s="64" customFormat="1" ht="13" x14ac:dyDescent="0.3">
      <c r="A24" s="63">
        <v>818</v>
      </c>
      <c r="B24" s="21"/>
      <c r="C24" s="68">
        <v>43747</v>
      </c>
      <c r="D24" s="62" t="s">
        <v>5233</v>
      </c>
      <c r="E24" s="63" t="s">
        <v>5234</v>
      </c>
      <c r="F24" s="64" t="s">
        <v>5235</v>
      </c>
      <c r="G24" s="65" t="s">
        <v>5236</v>
      </c>
      <c r="H24" s="64">
        <v>3010</v>
      </c>
      <c r="I24" s="66">
        <v>0.5</v>
      </c>
      <c r="J24" s="66">
        <v>21420</v>
      </c>
      <c r="K24" s="66">
        <f t="shared" si="0"/>
        <v>61200</v>
      </c>
      <c r="L24" s="67">
        <v>67500</v>
      </c>
      <c r="M24" s="68"/>
      <c r="N24" s="63"/>
      <c r="O24" s="21"/>
      <c r="P24" s="68"/>
      <c r="Q24" s="62"/>
      <c r="R24" s="63"/>
      <c r="T24" s="65"/>
      <c r="V24" s="66"/>
      <c r="W24" s="66"/>
      <c r="X24" s="66"/>
      <c r="Y24" s="67"/>
    </row>
    <row r="25" spans="1:25" s="64" customFormat="1" ht="13" x14ac:dyDescent="0.3">
      <c r="A25" s="63">
        <v>819</v>
      </c>
      <c r="B25" s="21"/>
      <c r="C25" s="68">
        <v>43747</v>
      </c>
      <c r="D25" s="62" t="s">
        <v>5241</v>
      </c>
      <c r="E25" s="63">
        <v>27.4</v>
      </c>
      <c r="F25" s="64" t="s">
        <v>5242</v>
      </c>
      <c r="G25" s="65" t="s">
        <v>5243</v>
      </c>
      <c r="H25" s="64">
        <v>1040</v>
      </c>
      <c r="I25" s="66">
        <v>0.5</v>
      </c>
      <c r="J25" s="66">
        <v>42780</v>
      </c>
      <c r="K25" s="66">
        <f t="shared" si="0"/>
        <v>122230</v>
      </c>
      <c r="L25" s="67">
        <v>155000</v>
      </c>
      <c r="M25" s="68"/>
      <c r="N25" s="63"/>
      <c r="O25" s="21"/>
      <c r="P25" s="68"/>
      <c r="Q25" s="62"/>
      <c r="R25" s="63"/>
      <c r="T25" s="65"/>
      <c r="V25" s="66"/>
      <c r="W25" s="66"/>
      <c r="X25" s="66"/>
      <c r="Y25" s="67"/>
    </row>
    <row r="26" spans="1:25" s="64" customFormat="1" ht="13" x14ac:dyDescent="0.3">
      <c r="A26" s="63">
        <v>820</v>
      </c>
      <c r="B26" s="21"/>
      <c r="C26" s="68">
        <v>43747</v>
      </c>
      <c r="D26" s="62" t="s">
        <v>5252</v>
      </c>
      <c r="E26" s="63" t="s">
        <v>5253</v>
      </c>
      <c r="F26" s="64" t="s">
        <v>5254</v>
      </c>
      <c r="G26" s="65" t="s">
        <v>5255</v>
      </c>
      <c r="H26" s="64">
        <v>3010</v>
      </c>
      <c r="I26" s="66">
        <v>0.5</v>
      </c>
      <c r="J26" s="66">
        <v>19230</v>
      </c>
      <c r="K26" s="66">
        <f t="shared" si="0"/>
        <v>54940</v>
      </c>
      <c r="L26" s="67">
        <v>67000</v>
      </c>
      <c r="M26" s="68"/>
      <c r="N26" s="63"/>
      <c r="O26" s="21"/>
      <c r="P26" s="68"/>
      <c r="Q26" s="62"/>
      <c r="R26" s="63"/>
      <c r="T26" s="65"/>
      <c r="V26" s="66"/>
      <c r="W26" s="66"/>
      <c r="X26" s="66"/>
      <c r="Y26" s="67"/>
    </row>
    <row r="27" spans="1:25" s="64" customFormat="1" ht="13" x14ac:dyDescent="0.3">
      <c r="A27" s="63">
        <v>821</v>
      </c>
      <c r="B27" s="21"/>
      <c r="C27" s="68">
        <v>43747</v>
      </c>
      <c r="D27" s="62" t="s">
        <v>5256</v>
      </c>
      <c r="E27" s="63" t="s">
        <v>5257</v>
      </c>
      <c r="F27" s="64" t="s">
        <v>267</v>
      </c>
      <c r="G27" s="65" t="s">
        <v>5258</v>
      </c>
      <c r="H27" s="64">
        <v>3010</v>
      </c>
      <c r="I27" s="66">
        <v>0.5</v>
      </c>
      <c r="J27" s="66">
        <v>25440</v>
      </c>
      <c r="K27" s="66">
        <f t="shared" si="0"/>
        <v>72690</v>
      </c>
      <c r="L27" s="67">
        <v>64000</v>
      </c>
      <c r="M27" s="68"/>
      <c r="N27" s="63"/>
      <c r="O27" s="21"/>
      <c r="P27" s="68"/>
      <c r="Q27" s="62"/>
      <c r="R27" s="63"/>
      <c r="T27" s="65"/>
      <c r="V27" s="66"/>
      <c r="W27" s="66"/>
      <c r="X27" s="66"/>
      <c r="Y27" s="67"/>
    </row>
    <row r="28" spans="1:25" s="64" customFormat="1" ht="13" x14ac:dyDescent="0.3">
      <c r="A28" s="63">
        <v>822</v>
      </c>
      <c r="B28" s="21"/>
      <c r="C28" s="68">
        <v>43747</v>
      </c>
      <c r="D28" s="62" t="s">
        <v>5300</v>
      </c>
      <c r="E28" s="63">
        <v>2.1659999999999999</v>
      </c>
      <c r="F28" s="64" t="s">
        <v>5301</v>
      </c>
      <c r="G28" s="65" t="s">
        <v>5302</v>
      </c>
      <c r="H28" s="64">
        <v>1150</v>
      </c>
      <c r="I28" s="66">
        <v>0.5</v>
      </c>
      <c r="J28" s="66">
        <v>56580</v>
      </c>
      <c r="K28" s="66">
        <f t="shared" si="0"/>
        <v>161660</v>
      </c>
      <c r="L28" s="67">
        <v>230000</v>
      </c>
      <c r="M28" s="68"/>
      <c r="N28" s="63"/>
      <c r="O28" s="21"/>
      <c r="P28" s="68"/>
      <c r="Q28" s="62"/>
      <c r="R28" s="63"/>
      <c r="T28" s="65"/>
      <c r="V28" s="66"/>
      <c r="W28" s="66"/>
      <c r="X28" s="66"/>
      <c r="Y28" s="67"/>
    </row>
    <row r="29" spans="1:25" s="64" customFormat="1" ht="13" x14ac:dyDescent="0.3">
      <c r="A29" s="63">
        <v>823</v>
      </c>
      <c r="B29" s="21"/>
      <c r="C29" s="68">
        <v>43747</v>
      </c>
      <c r="D29" s="62" t="s">
        <v>5303</v>
      </c>
      <c r="E29" s="63">
        <v>0.46300000000000002</v>
      </c>
      <c r="F29" s="64" t="s">
        <v>5301</v>
      </c>
      <c r="G29" s="65" t="s">
        <v>5304</v>
      </c>
      <c r="H29" s="64">
        <v>1150</v>
      </c>
      <c r="I29" s="66">
        <v>1</v>
      </c>
      <c r="J29" s="66">
        <v>5870</v>
      </c>
      <c r="K29" s="66">
        <f t="shared" si="0"/>
        <v>16770</v>
      </c>
      <c r="L29" s="67">
        <v>29900</v>
      </c>
      <c r="M29" s="68"/>
      <c r="N29" s="63"/>
      <c r="O29" s="21"/>
      <c r="P29" s="68"/>
      <c r="Q29" s="62"/>
      <c r="R29" s="63"/>
      <c r="T29" s="65"/>
      <c r="V29" s="66"/>
      <c r="W29" s="66"/>
      <c r="X29" s="66"/>
      <c r="Y29" s="67"/>
    </row>
    <row r="30" spans="1:25" s="64" customFormat="1" ht="13" x14ac:dyDescent="0.3">
      <c r="A30" s="63">
        <v>824</v>
      </c>
      <c r="B30" s="21"/>
      <c r="C30" s="68">
        <v>43747</v>
      </c>
      <c r="D30" s="62" t="s">
        <v>5306</v>
      </c>
      <c r="E30" s="63">
        <v>0.1492</v>
      </c>
      <c r="F30" s="64" t="s">
        <v>5307</v>
      </c>
      <c r="G30" s="65" t="s">
        <v>5308</v>
      </c>
      <c r="H30" s="64">
        <v>3010</v>
      </c>
      <c r="I30" s="66">
        <v>0.5</v>
      </c>
      <c r="J30" s="66">
        <v>22640</v>
      </c>
      <c r="K30" s="66">
        <f t="shared" si="0"/>
        <v>64690</v>
      </c>
      <c r="L30" s="67">
        <v>68000</v>
      </c>
      <c r="M30" s="68"/>
      <c r="N30" s="63"/>
      <c r="O30" s="21"/>
      <c r="P30" s="68"/>
      <c r="Q30" s="62"/>
      <c r="R30" s="63"/>
      <c r="T30" s="65"/>
      <c r="V30" s="66"/>
      <c r="W30" s="66"/>
      <c r="X30" s="66"/>
      <c r="Y30" s="67"/>
    </row>
    <row r="31" spans="1:25" s="64" customFormat="1" ht="13" x14ac:dyDescent="0.3">
      <c r="A31" s="63">
        <v>825</v>
      </c>
      <c r="B31" s="21"/>
      <c r="C31" s="68">
        <v>43748</v>
      </c>
      <c r="D31" s="62" t="s">
        <v>5270</v>
      </c>
      <c r="E31" s="63">
        <v>1.034</v>
      </c>
      <c r="F31" s="64" t="s">
        <v>5271</v>
      </c>
      <c r="G31" s="65" t="s">
        <v>5272</v>
      </c>
      <c r="H31" s="64">
        <v>1060</v>
      </c>
      <c r="I31" s="66">
        <v>0.5</v>
      </c>
      <c r="J31" s="66">
        <v>28310</v>
      </c>
      <c r="K31" s="66">
        <f t="shared" si="0"/>
        <v>80890</v>
      </c>
      <c r="L31" s="67">
        <v>89900</v>
      </c>
      <c r="M31" s="68"/>
      <c r="N31" s="63"/>
      <c r="O31" s="21"/>
      <c r="P31" s="68"/>
      <c r="Q31" s="62"/>
      <c r="R31" s="63"/>
      <c r="T31" s="65"/>
      <c r="V31" s="66"/>
      <c r="W31" s="66"/>
      <c r="X31" s="66"/>
      <c r="Y31" s="67"/>
    </row>
    <row r="32" spans="1:25" s="64" customFormat="1" ht="13" x14ac:dyDescent="0.3">
      <c r="A32" s="63">
        <v>826</v>
      </c>
      <c r="B32" s="21"/>
      <c r="C32" s="68">
        <v>43748</v>
      </c>
      <c r="D32" s="62" t="s">
        <v>5273</v>
      </c>
      <c r="E32" s="63">
        <v>5.1128999999999998</v>
      </c>
      <c r="F32" s="64" t="s">
        <v>5274</v>
      </c>
      <c r="G32" s="65" t="s">
        <v>5275</v>
      </c>
      <c r="H32" s="64">
        <v>1090</v>
      </c>
      <c r="I32" s="66">
        <v>0.5</v>
      </c>
      <c r="J32" s="66">
        <v>63820</v>
      </c>
      <c r="K32" s="66">
        <f t="shared" si="0"/>
        <v>182340</v>
      </c>
      <c r="L32" s="67">
        <v>200000</v>
      </c>
      <c r="M32" s="68"/>
      <c r="N32" s="63"/>
      <c r="O32" s="21"/>
      <c r="P32" s="68"/>
      <c r="Q32" s="62"/>
      <c r="R32" s="63"/>
      <c r="T32" s="65"/>
      <c r="V32" s="66"/>
      <c r="W32" s="66"/>
      <c r="X32" s="66"/>
      <c r="Y32" s="67"/>
    </row>
    <row r="33" spans="1:25" s="64" customFormat="1" ht="13" x14ac:dyDescent="0.3">
      <c r="A33" s="63">
        <v>827</v>
      </c>
      <c r="B33" s="21"/>
      <c r="C33" s="68">
        <v>43748</v>
      </c>
      <c r="D33" s="62" t="s">
        <v>5276</v>
      </c>
      <c r="E33" s="63" t="s">
        <v>5278</v>
      </c>
      <c r="F33" s="64" t="s">
        <v>5280</v>
      </c>
      <c r="G33" s="65" t="s">
        <v>5281</v>
      </c>
      <c r="H33" s="64">
        <v>3010</v>
      </c>
      <c r="I33" s="66">
        <v>1</v>
      </c>
      <c r="J33" s="66">
        <v>8800</v>
      </c>
      <c r="K33" s="66">
        <f t="shared" si="0"/>
        <v>25140</v>
      </c>
      <c r="L33" s="67">
        <v>15000</v>
      </c>
      <c r="M33" s="68"/>
      <c r="N33" s="63"/>
      <c r="O33" s="21"/>
      <c r="P33" s="68"/>
      <c r="Q33" s="62"/>
      <c r="R33" s="63"/>
      <c r="T33" s="65"/>
      <c r="V33" s="66"/>
      <c r="W33" s="66"/>
      <c r="X33" s="66"/>
      <c r="Y33" s="67"/>
    </row>
    <row r="34" spans="1:25" s="64" customFormat="1" ht="13" x14ac:dyDescent="0.3">
      <c r="A34" s="63">
        <v>828</v>
      </c>
      <c r="B34" s="21"/>
      <c r="C34" s="68">
        <v>43749</v>
      </c>
      <c r="D34" s="62" t="s">
        <v>5283</v>
      </c>
      <c r="E34" s="63">
        <v>15.944000000000001</v>
      </c>
      <c r="F34" s="64" t="s">
        <v>5285</v>
      </c>
      <c r="G34" s="65" t="s">
        <v>5286</v>
      </c>
      <c r="H34" s="64">
        <v>1010</v>
      </c>
      <c r="I34" s="66">
        <v>1</v>
      </c>
      <c r="J34" s="66">
        <v>88980</v>
      </c>
      <c r="K34" s="66">
        <f t="shared" ref="K34:K65" si="1">ROUND(J34/0.35,-1)</f>
        <v>254230</v>
      </c>
      <c r="L34" s="67">
        <v>330000</v>
      </c>
      <c r="M34" s="68"/>
      <c r="N34" s="63"/>
      <c r="O34" s="21"/>
      <c r="P34" s="68"/>
      <c r="Q34" s="62"/>
      <c r="R34" s="63"/>
      <c r="T34" s="65"/>
      <c r="V34" s="66"/>
      <c r="W34" s="66"/>
      <c r="X34" s="66"/>
      <c r="Y34" s="67"/>
    </row>
    <row r="35" spans="1:25" s="64" customFormat="1" ht="13" x14ac:dyDescent="0.3">
      <c r="A35" s="63">
        <v>829</v>
      </c>
      <c r="B35" s="21"/>
      <c r="C35" s="68">
        <v>43749</v>
      </c>
      <c r="D35" s="62" t="s">
        <v>5284</v>
      </c>
      <c r="E35" s="63">
        <v>32.372</v>
      </c>
      <c r="F35" s="64" t="s">
        <v>5285</v>
      </c>
      <c r="G35" s="65" t="s">
        <v>5287</v>
      </c>
      <c r="H35" s="64">
        <v>1010</v>
      </c>
      <c r="I35" s="66">
        <v>1</v>
      </c>
      <c r="J35" s="66">
        <v>70500</v>
      </c>
      <c r="K35" s="66">
        <f t="shared" si="1"/>
        <v>201430</v>
      </c>
      <c r="L35" s="67">
        <v>263855.2</v>
      </c>
      <c r="M35" s="68"/>
      <c r="N35" s="63"/>
      <c r="O35" s="21"/>
      <c r="P35" s="68"/>
      <c r="Q35" s="62"/>
      <c r="R35" s="63"/>
      <c r="T35" s="65"/>
      <c r="V35" s="66"/>
      <c r="W35" s="66"/>
      <c r="X35" s="66"/>
      <c r="Y35" s="67"/>
    </row>
    <row r="36" spans="1:25" s="64" customFormat="1" ht="13" x14ac:dyDescent="0.3">
      <c r="A36" s="63">
        <v>830</v>
      </c>
      <c r="B36" s="21"/>
      <c r="C36" s="68" t="s">
        <v>5288</v>
      </c>
      <c r="D36" s="62" t="s">
        <v>1004</v>
      </c>
      <c r="E36" s="63">
        <v>85.278000000000006</v>
      </c>
      <c r="F36" s="64" t="s">
        <v>1006</v>
      </c>
      <c r="G36" s="65" t="s">
        <v>5289</v>
      </c>
      <c r="H36" s="64">
        <v>1030</v>
      </c>
      <c r="I36" s="66">
        <v>1</v>
      </c>
      <c r="J36" s="66">
        <v>181450</v>
      </c>
      <c r="K36" s="66">
        <f t="shared" si="1"/>
        <v>518430</v>
      </c>
      <c r="L36" s="67">
        <v>500000</v>
      </c>
      <c r="M36" s="68"/>
      <c r="N36" s="63"/>
      <c r="O36" s="21"/>
      <c r="P36" s="68"/>
      <c r="Q36" s="62"/>
      <c r="R36" s="63"/>
      <c r="T36" s="65"/>
      <c r="V36" s="66"/>
      <c r="W36" s="66"/>
      <c r="X36" s="66"/>
      <c r="Y36" s="67"/>
    </row>
    <row r="37" spans="1:25" s="64" customFormat="1" ht="13" x14ac:dyDescent="0.3">
      <c r="A37" s="63">
        <v>831</v>
      </c>
      <c r="B37" s="21"/>
      <c r="C37" s="68">
        <v>43749</v>
      </c>
      <c r="D37" s="62" t="s">
        <v>5075</v>
      </c>
      <c r="E37" s="63">
        <v>3.7</v>
      </c>
      <c r="F37" s="64" t="s">
        <v>5291</v>
      </c>
      <c r="G37" s="65" t="s">
        <v>5292</v>
      </c>
      <c r="H37" s="64">
        <v>1100</v>
      </c>
      <c r="I37" s="66">
        <v>1</v>
      </c>
      <c r="J37" s="66">
        <v>52160</v>
      </c>
      <c r="K37" s="66">
        <f t="shared" si="1"/>
        <v>149030</v>
      </c>
      <c r="L37" s="67">
        <v>176000</v>
      </c>
      <c r="M37" s="68"/>
      <c r="N37" s="63"/>
      <c r="O37" s="21"/>
      <c r="P37" s="68"/>
      <c r="Q37" s="62"/>
      <c r="R37" s="63"/>
      <c r="T37" s="65"/>
      <c r="V37" s="66"/>
      <c r="W37" s="66"/>
      <c r="X37" s="66"/>
      <c r="Y37" s="67"/>
    </row>
    <row r="38" spans="1:25" s="64" customFormat="1" ht="13" x14ac:dyDescent="0.3">
      <c r="A38" s="63">
        <v>832</v>
      </c>
      <c r="B38" s="21"/>
      <c r="C38" s="68">
        <v>43749</v>
      </c>
      <c r="D38" s="62" t="s">
        <v>5293</v>
      </c>
      <c r="E38" s="63">
        <v>39.524999999999999</v>
      </c>
      <c r="F38" s="64" t="s">
        <v>5294</v>
      </c>
      <c r="G38" s="65" t="s">
        <v>5295</v>
      </c>
      <c r="H38" s="64">
        <v>1090</v>
      </c>
      <c r="I38" s="66">
        <v>0.5</v>
      </c>
      <c r="J38" s="66">
        <v>68660</v>
      </c>
      <c r="K38" s="66">
        <f t="shared" si="1"/>
        <v>196170</v>
      </c>
      <c r="L38" s="67">
        <v>158100</v>
      </c>
      <c r="M38" s="68"/>
      <c r="N38" s="63"/>
      <c r="O38" s="21"/>
      <c r="P38" s="68"/>
      <c r="Q38" s="62"/>
      <c r="R38" s="63"/>
      <c r="T38" s="65"/>
      <c r="V38" s="66"/>
      <c r="W38" s="66"/>
      <c r="X38" s="66"/>
      <c r="Y38" s="67"/>
    </row>
    <row r="39" spans="1:25" s="64" customFormat="1" ht="13" x14ac:dyDescent="0.3">
      <c r="A39" s="63">
        <v>833</v>
      </c>
      <c r="B39" s="21"/>
      <c r="C39" s="68">
        <v>43753</v>
      </c>
      <c r="D39" s="62" t="s">
        <v>5296</v>
      </c>
      <c r="E39" s="63">
        <v>1.466</v>
      </c>
      <c r="F39" s="64" t="s">
        <v>5298</v>
      </c>
      <c r="G39" s="65" t="s">
        <v>5299</v>
      </c>
      <c r="H39" s="64">
        <v>1100</v>
      </c>
      <c r="I39" s="66">
        <v>1</v>
      </c>
      <c r="J39" s="66">
        <v>2860</v>
      </c>
      <c r="K39" s="66">
        <f t="shared" si="1"/>
        <v>8170</v>
      </c>
      <c r="L39" s="67">
        <v>5500</v>
      </c>
      <c r="M39" s="68"/>
      <c r="N39" s="63"/>
      <c r="O39" s="21"/>
      <c r="P39" s="68"/>
      <c r="Q39" s="62"/>
      <c r="R39" s="63"/>
      <c r="T39" s="65"/>
      <c r="V39" s="66"/>
      <c r="W39" s="66"/>
      <c r="X39" s="66"/>
      <c r="Y39" s="67"/>
    </row>
    <row r="40" spans="1:25" s="64" customFormat="1" ht="13" x14ac:dyDescent="0.3">
      <c r="A40" s="63">
        <v>834</v>
      </c>
      <c r="B40" s="21"/>
      <c r="C40" s="68">
        <v>43753</v>
      </c>
      <c r="D40" s="62" t="s">
        <v>5328</v>
      </c>
      <c r="E40" s="63">
        <v>0.73199999999999998</v>
      </c>
      <c r="F40" s="64" t="s">
        <v>5330</v>
      </c>
      <c r="G40" s="65" t="s">
        <v>5331</v>
      </c>
      <c r="H40" s="64">
        <v>3010</v>
      </c>
      <c r="I40" s="66">
        <v>1</v>
      </c>
      <c r="J40" s="66">
        <v>38580</v>
      </c>
      <c r="K40" s="66">
        <f t="shared" si="1"/>
        <v>110230</v>
      </c>
      <c r="L40" s="67">
        <v>117000</v>
      </c>
      <c r="M40" s="68"/>
      <c r="N40" s="63"/>
      <c r="O40" s="21"/>
      <c r="P40" s="68"/>
      <c r="Q40" s="62"/>
      <c r="R40" s="63"/>
      <c r="T40" s="65"/>
      <c r="V40" s="66"/>
      <c r="W40" s="66"/>
      <c r="X40" s="66"/>
      <c r="Y40" s="67"/>
    </row>
    <row r="41" spans="1:25" s="64" customFormat="1" ht="13" x14ac:dyDescent="0.3">
      <c r="A41" s="63">
        <v>835</v>
      </c>
      <c r="B41" s="21"/>
      <c r="C41" s="68">
        <v>43753</v>
      </c>
      <c r="D41" s="62" t="s">
        <v>5321</v>
      </c>
      <c r="E41" s="63" t="s">
        <v>5323</v>
      </c>
      <c r="F41" s="64" t="s">
        <v>5325</v>
      </c>
      <c r="G41" s="65" t="s">
        <v>5326</v>
      </c>
      <c r="H41" s="64">
        <v>2050</v>
      </c>
      <c r="I41" s="66">
        <v>1</v>
      </c>
      <c r="J41" s="66">
        <v>26360</v>
      </c>
      <c r="K41" s="66">
        <f t="shared" si="1"/>
        <v>75310</v>
      </c>
      <c r="L41" s="67">
        <v>85000</v>
      </c>
      <c r="M41" s="68"/>
      <c r="N41" s="63"/>
      <c r="O41" s="21"/>
      <c r="P41" s="68"/>
      <c r="Q41" s="62"/>
      <c r="R41" s="63"/>
      <c r="T41" s="65"/>
      <c r="V41" s="66"/>
      <c r="W41" s="66"/>
      <c r="X41" s="66"/>
      <c r="Y41" s="67"/>
    </row>
    <row r="42" spans="1:25" s="64" customFormat="1" ht="13" x14ac:dyDescent="0.3">
      <c r="A42" s="63">
        <v>836</v>
      </c>
      <c r="B42" s="21"/>
      <c r="C42" s="68">
        <v>43753</v>
      </c>
      <c r="D42" s="62" t="s">
        <v>5332</v>
      </c>
      <c r="E42" s="63">
        <v>1.03</v>
      </c>
      <c r="F42" s="64" t="s">
        <v>5333</v>
      </c>
      <c r="G42" s="65" t="s">
        <v>5334</v>
      </c>
      <c r="H42" s="64">
        <v>2030</v>
      </c>
      <c r="I42" s="66">
        <v>0.5</v>
      </c>
      <c r="J42" s="66">
        <v>22100</v>
      </c>
      <c r="K42" s="66">
        <f t="shared" si="1"/>
        <v>63140</v>
      </c>
      <c r="L42" s="67">
        <v>30000</v>
      </c>
      <c r="M42" s="68"/>
      <c r="N42" s="63"/>
      <c r="O42" s="21"/>
      <c r="P42" s="68"/>
      <c r="Q42" s="62"/>
      <c r="R42" s="63"/>
      <c r="T42" s="65"/>
      <c r="V42" s="66"/>
      <c r="W42" s="66"/>
      <c r="X42" s="66"/>
      <c r="Y42" s="67"/>
    </row>
    <row r="43" spans="1:25" s="64" customFormat="1" ht="13" x14ac:dyDescent="0.3">
      <c r="A43" s="63">
        <v>837</v>
      </c>
      <c r="B43" s="21"/>
      <c r="C43" s="68">
        <v>43754</v>
      </c>
      <c r="D43" s="62" t="s">
        <v>5339</v>
      </c>
      <c r="E43" s="63">
        <v>2.8083</v>
      </c>
      <c r="F43" s="64" t="s">
        <v>494</v>
      </c>
      <c r="G43" s="65" t="s">
        <v>5340</v>
      </c>
      <c r="H43" s="64">
        <v>3010</v>
      </c>
      <c r="I43" s="66">
        <v>0.5</v>
      </c>
      <c r="J43" s="66">
        <v>67990</v>
      </c>
      <c r="K43" s="66">
        <f t="shared" si="1"/>
        <v>194260</v>
      </c>
      <c r="L43" s="67">
        <v>190000</v>
      </c>
      <c r="M43" s="68"/>
      <c r="N43" s="63"/>
      <c r="O43" s="21"/>
      <c r="P43" s="68"/>
      <c r="Q43" s="62"/>
      <c r="R43" s="63"/>
      <c r="T43" s="65"/>
      <c r="V43" s="66"/>
      <c r="W43" s="66"/>
      <c r="X43" s="66"/>
      <c r="Y43" s="67"/>
    </row>
    <row r="44" spans="1:25" s="64" customFormat="1" ht="13" x14ac:dyDescent="0.3">
      <c r="A44" s="63">
        <v>838</v>
      </c>
      <c r="B44" s="21"/>
      <c r="C44" s="68">
        <v>43754</v>
      </c>
      <c r="D44" s="62" t="s">
        <v>5341</v>
      </c>
      <c r="E44" s="63">
        <v>5.0999999999999996</v>
      </c>
      <c r="F44" s="64" t="s">
        <v>5342</v>
      </c>
      <c r="G44" s="65" t="s">
        <v>5343</v>
      </c>
      <c r="H44" s="64">
        <v>1130</v>
      </c>
      <c r="I44" s="66">
        <v>0.5</v>
      </c>
      <c r="J44" s="66">
        <v>12900</v>
      </c>
      <c r="K44" s="66">
        <f t="shared" si="1"/>
        <v>36860</v>
      </c>
      <c r="L44" s="67">
        <v>43000</v>
      </c>
      <c r="M44" s="68"/>
      <c r="N44" s="63"/>
      <c r="O44" s="21"/>
      <c r="P44" s="68"/>
      <c r="Q44" s="62"/>
      <c r="R44" s="63"/>
      <c r="T44" s="65"/>
      <c r="V44" s="66"/>
      <c r="W44" s="66"/>
      <c r="X44" s="66"/>
      <c r="Y44" s="67"/>
    </row>
    <row r="45" spans="1:25" s="64" customFormat="1" ht="13" x14ac:dyDescent="0.3">
      <c r="A45" s="63">
        <v>839</v>
      </c>
      <c r="B45" s="21"/>
      <c r="C45" s="68">
        <v>43754</v>
      </c>
      <c r="D45" s="62" t="s">
        <v>5344</v>
      </c>
      <c r="E45" s="63">
        <v>1.016</v>
      </c>
      <c r="F45" s="64" t="s">
        <v>5347</v>
      </c>
      <c r="G45" s="65" t="s">
        <v>5348</v>
      </c>
      <c r="H45" s="64">
        <v>1070</v>
      </c>
      <c r="I45" s="66">
        <v>1.5</v>
      </c>
      <c r="J45" s="66">
        <v>42810</v>
      </c>
      <c r="K45" s="66">
        <f t="shared" si="1"/>
        <v>122310</v>
      </c>
      <c r="L45" s="67">
        <v>75000</v>
      </c>
      <c r="M45" s="68"/>
      <c r="N45" s="63"/>
      <c r="O45" s="21"/>
      <c r="P45" s="68"/>
      <c r="Q45" s="62"/>
      <c r="R45" s="63"/>
      <c r="T45" s="65"/>
      <c r="V45" s="66"/>
      <c r="W45" s="66"/>
      <c r="X45" s="66"/>
      <c r="Y45" s="67"/>
    </row>
    <row r="46" spans="1:25" s="64" customFormat="1" ht="13" x14ac:dyDescent="0.3">
      <c r="A46" s="63">
        <v>840</v>
      </c>
      <c r="B46" s="21"/>
      <c r="C46" s="68">
        <v>43754</v>
      </c>
      <c r="D46" s="62" t="s">
        <v>5353</v>
      </c>
      <c r="E46" s="63">
        <v>0.4224</v>
      </c>
      <c r="F46" s="64" t="s">
        <v>5354</v>
      </c>
      <c r="G46" s="65" t="s">
        <v>5355</v>
      </c>
      <c r="H46" s="64">
        <v>3010</v>
      </c>
      <c r="I46" s="66">
        <v>0.5</v>
      </c>
      <c r="J46" s="66">
        <v>24040</v>
      </c>
      <c r="K46" s="66">
        <f t="shared" si="1"/>
        <v>68690</v>
      </c>
      <c r="L46" s="67">
        <v>85000</v>
      </c>
      <c r="M46" s="68"/>
      <c r="N46" s="63"/>
      <c r="O46" s="21"/>
      <c r="P46" s="68"/>
      <c r="Q46" s="62"/>
      <c r="R46" s="63"/>
      <c r="T46" s="65"/>
      <c r="V46" s="66"/>
      <c r="W46" s="66"/>
      <c r="X46" s="66"/>
      <c r="Y46" s="67"/>
    </row>
    <row r="47" spans="1:25" s="64" customFormat="1" ht="13" x14ac:dyDescent="0.3">
      <c r="A47" s="63">
        <v>841</v>
      </c>
      <c r="B47" s="21"/>
      <c r="C47" s="68">
        <v>43754</v>
      </c>
      <c r="D47" s="62" t="s">
        <v>5367</v>
      </c>
      <c r="E47" s="63">
        <v>1.0649999999999999</v>
      </c>
      <c r="F47" s="64" t="s">
        <v>5368</v>
      </c>
      <c r="G47" s="65" t="s">
        <v>5369</v>
      </c>
      <c r="H47" s="64">
        <v>1220</v>
      </c>
      <c r="I47" s="66">
        <v>0.5</v>
      </c>
      <c r="J47" s="66">
        <v>39650</v>
      </c>
      <c r="K47" s="66">
        <f t="shared" si="1"/>
        <v>113290</v>
      </c>
      <c r="L47" s="67">
        <v>145000</v>
      </c>
      <c r="M47" s="68"/>
      <c r="N47" s="63"/>
      <c r="O47" s="21"/>
      <c r="P47" s="68"/>
      <c r="Q47" s="62"/>
      <c r="R47" s="63"/>
      <c r="T47" s="65"/>
      <c r="V47" s="66"/>
      <c r="W47" s="66"/>
      <c r="X47" s="66"/>
      <c r="Y47" s="67"/>
    </row>
    <row r="48" spans="1:25" s="64" customFormat="1" ht="13" x14ac:dyDescent="0.3">
      <c r="A48" s="63">
        <v>842</v>
      </c>
      <c r="B48" s="21"/>
      <c r="C48" s="68">
        <v>43754</v>
      </c>
      <c r="D48" s="62" t="s">
        <v>5370</v>
      </c>
      <c r="E48" s="63">
        <v>1.0029999999999999</v>
      </c>
      <c r="F48" s="64" t="s">
        <v>5371</v>
      </c>
      <c r="G48" s="65" t="s">
        <v>5372</v>
      </c>
      <c r="H48" s="64">
        <v>1050</v>
      </c>
      <c r="I48" s="66">
        <v>0.5</v>
      </c>
      <c r="J48" s="66">
        <v>4530</v>
      </c>
      <c r="K48" s="66">
        <f t="shared" si="1"/>
        <v>12940</v>
      </c>
      <c r="L48" s="67">
        <v>15000</v>
      </c>
      <c r="M48" s="68"/>
      <c r="N48" s="63"/>
      <c r="O48" s="21"/>
      <c r="P48" s="68"/>
      <c r="Q48" s="62"/>
      <c r="R48" s="63"/>
      <c r="T48" s="65"/>
      <c r="V48" s="66"/>
      <c r="W48" s="66"/>
      <c r="X48" s="66"/>
      <c r="Y48" s="67"/>
    </row>
    <row r="49" spans="1:25" s="64" customFormat="1" ht="13" x14ac:dyDescent="0.3">
      <c r="A49" s="63">
        <v>843</v>
      </c>
      <c r="B49" s="21" t="s">
        <v>403</v>
      </c>
      <c r="C49" s="68">
        <v>43754</v>
      </c>
      <c r="D49" s="62" t="s">
        <v>5377</v>
      </c>
      <c r="E49" s="63" t="s">
        <v>5378</v>
      </c>
      <c r="F49" s="64" t="s">
        <v>1843</v>
      </c>
      <c r="G49" s="65" t="s">
        <v>5379</v>
      </c>
      <c r="H49" s="64">
        <v>3010</v>
      </c>
      <c r="I49" s="66">
        <v>0.5</v>
      </c>
      <c r="J49" s="66">
        <v>18970</v>
      </c>
      <c r="K49" s="66">
        <f t="shared" si="1"/>
        <v>54200</v>
      </c>
      <c r="L49" s="67">
        <v>32000</v>
      </c>
      <c r="M49" s="68"/>
      <c r="N49" s="63"/>
      <c r="O49" s="21"/>
      <c r="P49" s="68"/>
      <c r="Q49" s="62"/>
      <c r="R49" s="63"/>
      <c r="T49" s="65"/>
      <c r="V49" s="66"/>
      <c r="W49" s="66"/>
      <c r="X49" s="66"/>
      <c r="Y49" s="67"/>
    </row>
    <row r="50" spans="1:25" s="64" customFormat="1" ht="13" x14ac:dyDescent="0.3">
      <c r="A50" s="63">
        <v>844</v>
      </c>
      <c r="B50" s="21" t="s">
        <v>403</v>
      </c>
      <c r="C50" s="68">
        <v>43754</v>
      </c>
      <c r="D50" s="62" t="s">
        <v>5380</v>
      </c>
      <c r="E50" s="63" t="s">
        <v>553</v>
      </c>
      <c r="F50" s="64" t="s">
        <v>1843</v>
      </c>
      <c r="G50" s="65" t="s">
        <v>5382</v>
      </c>
      <c r="H50" s="64">
        <v>2050</v>
      </c>
      <c r="I50" s="66">
        <v>0.5</v>
      </c>
      <c r="J50" s="66">
        <v>18150</v>
      </c>
      <c r="K50" s="66">
        <f t="shared" si="1"/>
        <v>51860</v>
      </c>
      <c r="L50" s="67">
        <v>11500</v>
      </c>
      <c r="M50" s="68"/>
      <c r="N50" s="63"/>
      <c r="O50" s="21"/>
      <c r="P50" s="68"/>
      <c r="Q50" s="62"/>
      <c r="R50" s="63"/>
      <c r="T50" s="65"/>
      <c r="V50" s="66"/>
      <c r="W50" s="66"/>
      <c r="X50" s="66"/>
      <c r="Y50" s="67"/>
    </row>
    <row r="51" spans="1:25" s="64" customFormat="1" ht="13" x14ac:dyDescent="0.3">
      <c r="A51" s="63">
        <v>845</v>
      </c>
      <c r="B51" s="21" t="s">
        <v>403</v>
      </c>
      <c r="C51" s="68">
        <v>43754</v>
      </c>
      <c r="D51" s="62" t="s">
        <v>5381</v>
      </c>
      <c r="E51" s="63" t="s">
        <v>553</v>
      </c>
      <c r="F51" s="64" t="s">
        <v>1843</v>
      </c>
      <c r="G51" s="65" t="s">
        <v>5382</v>
      </c>
      <c r="H51" s="64">
        <v>2050</v>
      </c>
      <c r="I51" s="66">
        <v>0.5</v>
      </c>
      <c r="J51" s="66">
        <v>3660</v>
      </c>
      <c r="K51" s="66">
        <f t="shared" si="1"/>
        <v>10460</v>
      </c>
      <c r="L51" s="67">
        <v>2506.7199999999998</v>
      </c>
      <c r="M51" s="68"/>
      <c r="N51" s="63"/>
      <c r="O51" s="21"/>
      <c r="P51" s="68"/>
      <c r="Q51" s="62"/>
      <c r="R51" s="63"/>
      <c r="T51" s="65"/>
      <c r="V51" s="66"/>
      <c r="W51" s="66"/>
      <c r="X51" s="66"/>
      <c r="Y51" s="67"/>
    </row>
    <row r="52" spans="1:25" s="64" customFormat="1" ht="13" x14ac:dyDescent="0.3">
      <c r="A52" s="63">
        <v>846</v>
      </c>
      <c r="B52" s="21"/>
      <c r="C52" s="68">
        <v>43754</v>
      </c>
      <c r="D52" s="62" t="s">
        <v>148</v>
      </c>
      <c r="E52" s="63">
        <v>2.74</v>
      </c>
      <c r="F52" s="64" t="s">
        <v>5393</v>
      </c>
      <c r="G52" s="65" t="s">
        <v>5394</v>
      </c>
      <c r="H52" s="64">
        <v>1060</v>
      </c>
      <c r="I52" s="66">
        <v>1</v>
      </c>
      <c r="J52" s="66">
        <v>21780</v>
      </c>
      <c r="K52" s="66">
        <f t="shared" si="1"/>
        <v>62230</v>
      </c>
      <c r="L52" s="67">
        <v>12000</v>
      </c>
      <c r="M52" s="68"/>
      <c r="N52" s="63"/>
      <c r="O52" s="21"/>
      <c r="P52" s="68"/>
      <c r="Q52" s="62"/>
      <c r="R52" s="63"/>
      <c r="T52" s="65"/>
      <c r="V52" s="66"/>
      <c r="W52" s="66"/>
      <c r="X52" s="66"/>
      <c r="Y52" s="67"/>
    </row>
    <row r="53" spans="1:25" s="64" customFormat="1" ht="13" x14ac:dyDescent="0.3">
      <c r="A53" s="63">
        <v>847</v>
      </c>
      <c r="B53" s="21"/>
      <c r="C53" s="68">
        <v>43754</v>
      </c>
      <c r="D53" s="62" t="s">
        <v>5395</v>
      </c>
      <c r="E53" s="63" t="s">
        <v>5397</v>
      </c>
      <c r="F53" s="64" t="s">
        <v>5398</v>
      </c>
      <c r="G53" s="65" t="s">
        <v>5399</v>
      </c>
      <c r="H53" s="64">
        <v>3010</v>
      </c>
      <c r="I53" s="66">
        <v>1</v>
      </c>
      <c r="J53" s="66">
        <v>7470</v>
      </c>
      <c r="K53" s="66">
        <f t="shared" si="1"/>
        <v>21340</v>
      </c>
      <c r="L53" s="67">
        <v>25000</v>
      </c>
      <c r="M53" s="68"/>
      <c r="N53" s="63"/>
      <c r="O53" s="21"/>
      <c r="P53" s="68"/>
      <c r="Q53" s="62"/>
      <c r="R53" s="63"/>
      <c r="T53" s="65"/>
      <c r="V53" s="66"/>
      <c r="W53" s="66"/>
      <c r="X53" s="66"/>
      <c r="Y53" s="67"/>
    </row>
    <row r="54" spans="1:25" s="64" customFormat="1" ht="13" x14ac:dyDescent="0.3">
      <c r="A54" s="63">
        <v>848</v>
      </c>
      <c r="B54" s="21"/>
      <c r="C54" s="68">
        <v>43755</v>
      </c>
      <c r="D54" s="62" t="s">
        <v>5404</v>
      </c>
      <c r="E54" s="63" t="s">
        <v>5405</v>
      </c>
      <c r="F54" s="64" t="s">
        <v>5406</v>
      </c>
      <c r="G54" s="65" t="s">
        <v>5407</v>
      </c>
      <c r="H54" s="64">
        <v>3010</v>
      </c>
      <c r="I54" s="66">
        <v>0.5</v>
      </c>
      <c r="J54" s="66">
        <v>10260</v>
      </c>
      <c r="K54" s="66">
        <f t="shared" si="1"/>
        <v>29310</v>
      </c>
      <c r="L54" s="67">
        <v>22819.87</v>
      </c>
      <c r="M54" s="68"/>
      <c r="N54" s="63"/>
      <c r="O54" s="21"/>
      <c r="P54" s="68"/>
      <c r="Q54" s="62"/>
      <c r="R54" s="63"/>
      <c r="T54" s="65"/>
      <c r="V54" s="66"/>
      <c r="W54" s="66"/>
      <c r="X54" s="66"/>
      <c r="Y54" s="67"/>
    </row>
    <row r="55" spans="1:25" s="64" customFormat="1" ht="13" x14ac:dyDescent="0.3">
      <c r="A55" s="63">
        <v>849</v>
      </c>
      <c r="B55" s="21"/>
      <c r="C55" s="68">
        <v>43755</v>
      </c>
      <c r="D55" s="62" t="s">
        <v>5408</v>
      </c>
      <c r="E55" s="63" t="s">
        <v>5409</v>
      </c>
      <c r="F55" s="64" t="s">
        <v>5410</v>
      </c>
      <c r="G55" s="65" t="s">
        <v>1864</v>
      </c>
      <c r="H55" s="64">
        <v>3010</v>
      </c>
      <c r="I55" s="66">
        <v>1</v>
      </c>
      <c r="J55" s="66">
        <v>6780</v>
      </c>
      <c r="K55" s="66">
        <f t="shared" si="1"/>
        <v>19370</v>
      </c>
      <c r="L55" s="67">
        <v>15000</v>
      </c>
      <c r="M55" s="68"/>
      <c r="N55" s="63"/>
      <c r="O55" s="21"/>
      <c r="P55" s="68"/>
      <c r="Q55" s="62"/>
      <c r="R55" s="63"/>
      <c r="T55" s="65"/>
      <c r="V55" s="66"/>
      <c r="W55" s="66"/>
      <c r="X55" s="66"/>
      <c r="Y55" s="67"/>
    </row>
    <row r="56" spans="1:25" s="64" customFormat="1" ht="13" x14ac:dyDescent="0.3">
      <c r="A56" s="63">
        <v>850</v>
      </c>
      <c r="B56" s="21"/>
      <c r="C56" s="68">
        <v>43755</v>
      </c>
      <c r="D56" s="62" t="s">
        <v>5489</v>
      </c>
      <c r="E56" s="63">
        <v>6.8129999999999997</v>
      </c>
      <c r="F56" s="64" t="s">
        <v>5416</v>
      </c>
      <c r="G56" s="65" t="s">
        <v>5417</v>
      </c>
      <c r="H56" s="64">
        <v>1150</v>
      </c>
      <c r="I56" s="66">
        <v>1</v>
      </c>
      <c r="J56" s="66">
        <v>8030</v>
      </c>
      <c r="K56" s="66">
        <f t="shared" si="1"/>
        <v>22940</v>
      </c>
      <c r="L56" s="67">
        <v>11908.03</v>
      </c>
      <c r="M56" s="68"/>
      <c r="N56" s="63"/>
      <c r="O56" s="21"/>
      <c r="P56" s="68"/>
      <c r="Q56" s="62"/>
      <c r="R56" s="63"/>
      <c r="T56" s="65"/>
      <c r="V56" s="66"/>
      <c r="W56" s="66"/>
      <c r="X56" s="66"/>
      <c r="Y56" s="67"/>
    </row>
    <row r="57" spans="1:25" s="64" customFormat="1" ht="13" x14ac:dyDescent="0.3">
      <c r="A57" s="63">
        <v>851</v>
      </c>
      <c r="B57" s="21"/>
      <c r="C57" s="68">
        <v>43755</v>
      </c>
      <c r="D57" s="62" t="s">
        <v>4678</v>
      </c>
      <c r="E57" s="63">
        <v>13.439</v>
      </c>
      <c r="F57" s="64" t="s">
        <v>5416</v>
      </c>
      <c r="G57" s="65" t="s">
        <v>5418</v>
      </c>
      <c r="H57" s="64">
        <v>1150</v>
      </c>
      <c r="I57" s="66">
        <v>4</v>
      </c>
      <c r="J57" s="66">
        <v>15830</v>
      </c>
      <c r="K57" s="66">
        <f t="shared" si="1"/>
        <v>45230</v>
      </c>
      <c r="L57" s="67">
        <v>245322</v>
      </c>
      <c r="M57" s="68"/>
      <c r="N57" s="63"/>
      <c r="O57" s="21"/>
      <c r="P57" s="68"/>
      <c r="Q57" s="62"/>
      <c r="R57" s="63"/>
      <c r="T57" s="65"/>
      <c r="V57" s="66"/>
      <c r="W57" s="66"/>
      <c r="X57" s="66"/>
      <c r="Y57" s="67"/>
    </row>
    <row r="58" spans="1:25" s="64" customFormat="1" ht="13" x14ac:dyDescent="0.3">
      <c r="A58" s="63">
        <v>852</v>
      </c>
      <c r="B58" s="21"/>
      <c r="C58" s="68">
        <v>43755</v>
      </c>
      <c r="D58" s="62" t="s">
        <v>4681</v>
      </c>
      <c r="E58" s="63">
        <v>54.28</v>
      </c>
      <c r="F58" s="64" t="s">
        <v>5416</v>
      </c>
      <c r="G58" s="65" t="s">
        <v>5419</v>
      </c>
      <c r="H58" s="64">
        <v>1150</v>
      </c>
      <c r="I58" s="66">
        <v>1.5</v>
      </c>
      <c r="J58" s="66">
        <v>63400</v>
      </c>
      <c r="K58" s="66">
        <f t="shared" si="1"/>
        <v>181140</v>
      </c>
      <c r="L58" s="67">
        <v>203550</v>
      </c>
      <c r="M58" s="68"/>
      <c r="N58" s="63"/>
      <c r="O58" s="21"/>
      <c r="P58" s="68"/>
      <c r="Q58" s="62"/>
      <c r="R58" s="63"/>
      <c r="T58" s="65"/>
      <c r="V58" s="66"/>
      <c r="W58" s="66"/>
      <c r="X58" s="66"/>
      <c r="Y58" s="67"/>
    </row>
    <row r="59" spans="1:25" s="64" customFormat="1" ht="13" x14ac:dyDescent="0.3">
      <c r="A59" s="63">
        <v>853</v>
      </c>
      <c r="B59" s="21"/>
      <c r="C59" s="68">
        <v>43755</v>
      </c>
      <c r="D59" s="62" t="s">
        <v>4675</v>
      </c>
      <c r="E59" s="63">
        <v>8.0386000000000006</v>
      </c>
      <c r="F59" s="64" t="s">
        <v>5416</v>
      </c>
      <c r="G59" s="65" t="s">
        <v>5420</v>
      </c>
      <c r="H59" s="64">
        <v>1150</v>
      </c>
      <c r="I59" s="66">
        <v>0.5</v>
      </c>
      <c r="J59" s="66">
        <v>7660</v>
      </c>
      <c r="K59" s="66">
        <f t="shared" si="1"/>
        <v>21890</v>
      </c>
      <c r="L59" s="67">
        <v>36000</v>
      </c>
      <c r="M59" s="68"/>
      <c r="N59" s="63"/>
      <c r="O59" s="21"/>
      <c r="P59" s="68"/>
      <c r="Q59" s="62"/>
      <c r="R59" s="63"/>
      <c r="T59" s="65"/>
      <c r="V59" s="66"/>
      <c r="W59" s="66"/>
      <c r="X59" s="66"/>
      <c r="Y59" s="67"/>
    </row>
    <row r="60" spans="1:25" s="64" customFormat="1" ht="13" x14ac:dyDescent="0.3">
      <c r="A60" s="63">
        <v>854</v>
      </c>
      <c r="B60" s="21"/>
      <c r="C60" s="68">
        <v>43755</v>
      </c>
      <c r="D60" s="62" t="s">
        <v>5412</v>
      </c>
      <c r="E60" s="63">
        <v>0.57299999999999995</v>
      </c>
      <c r="F60" s="64" t="s">
        <v>5414</v>
      </c>
      <c r="G60" s="65" t="s">
        <v>5415</v>
      </c>
      <c r="H60" s="64">
        <v>2040</v>
      </c>
      <c r="I60" s="66">
        <v>1</v>
      </c>
      <c r="J60" s="66">
        <v>30245</v>
      </c>
      <c r="K60" s="66">
        <f t="shared" si="1"/>
        <v>86410</v>
      </c>
      <c r="L60" s="67">
        <v>62000</v>
      </c>
      <c r="M60" s="68"/>
      <c r="N60" s="63"/>
      <c r="O60" s="21"/>
      <c r="P60" s="68"/>
      <c r="Q60" s="62"/>
      <c r="R60" s="63"/>
      <c r="T60" s="65"/>
      <c r="V60" s="66"/>
      <c r="W60" s="66"/>
      <c r="X60" s="66"/>
      <c r="Y60" s="67"/>
    </row>
    <row r="61" spans="1:25" s="64" customFormat="1" ht="13" x14ac:dyDescent="0.3">
      <c r="A61" s="63">
        <v>855</v>
      </c>
      <c r="B61" s="21"/>
      <c r="C61" s="68">
        <v>43755</v>
      </c>
      <c r="D61" s="62" t="s">
        <v>2081</v>
      </c>
      <c r="E61" s="63" t="s">
        <v>5427</v>
      </c>
      <c r="F61" s="64" t="s">
        <v>5428</v>
      </c>
      <c r="G61" s="65" t="s">
        <v>5429</v>
      </c>
      <c r="H61" s="64">
        <v>1100</v>
      </c>
      <c r="I61" s="66">
        <v>0.5</v>
      </c>
      <c r="J61" s="66">
        <v>31590</v>
      </c>
      <c r="K61" s="66">
        <f t="shared" si="1"/>
        <v>90260</v>
      </c>
      <c r="L61" s="67">
        <v>160000</v>
      </c>
      <c r="M61" s="68"/>
      <c r="N61" s="63"/>
      <c r="O61" s="21"/>
      <c r="P61" s="68"/>
      <c r="Q61" s="62"/>
      <c r="R61" s="63"/>
      <c r="T61" s="65"/>
      <c r="V61" s="66"/>
      <c r="W61" s="66"/>
      <c r="X61" s="66"/>
      <c r="Y61" s="67"/>
    </row>
    <row r="62" spans="1:25" s="64" customFormat="1" ht="13" x14ac:dyDescent="0.3">
      <c r="A62" s="63">
        <v>856</v>
      </c>
      <c r="B62" s="21"/>
      <c r="C62" s="68">
        <v>43755</v>
      </c>
      <c r="D62" s="62" t="s">
        <v>5430</v>
      </c>
      <c r="E62" s="63">
        <v>121.922</v>
      </c>
      <c r="F62" s="64" t="s">
        <v>5431</v>
      </c>
      <c r="G62" s="65" t="s">
        <v>5432</v>
      </c>
      <c r="H62" s="64">
        <v>1080</v>
      </c>
      <c r="I62" s="66">
        <v>0.5</v>
      </c>
      <c r="J62" s="66">
        <v>189830</v>
      </c>
      <c r="K62" s="66">
        <f t="shared" si="1"/>
        <v>542370</v>
      </c>
      <c r="L62" s="67">
        <v>426825</v>
      </c>
      <c r="M62" s="68"/>
      <c r="N62" s="63"/>
      <c r="O62" s="21"/>
      <c r="P62" s="68"/>
      <c r="Q62" s="62"/>
      <c r="R62" s="63"/>
      <c r="T62" s="65"/>
      <c r="V62" s="66"/>
      <c r="W62" s="66"/>
      <c r="X62" s="66"/>
      <c r="Y62" s="67"/>
    </row>
    <row r="63" spans="1:25" s="64" customFormat="1" ht="13" x14ac:dyDescent="0.3">
      <c r="A63" s="63">
        <v>857</v>
      </c>
      <c r="B63" s="21"/>
      <c r="C63" s="68">
        <v>43755</v>
      </c>
      <c r="D63" s="62" t="s">
        <v>5433</v>
      </c>
      <c r="E63" s="63" t="s">
        <v>5434</v>
      </c>
      <c r="F63" s="64" t="s">
        <v>5435</v>
      </c>
      <c r="G63" s="65" t="s">
        <v>5436</v>
      </c>
      <c r="H63" s="64">
        <v>3010</v>
      </c>
      <c r="I63" s="66">
        <v>0.5</v>
      </c>
      <c r="J63" s="66">
        <v>9870</v>
      </c>
      <c r="K63" s="66">
        <f t="shared" si="1"/>
        <v>28200</v>
      </c>
      <c r="L63" s="67">
        <v>22000</v>
      </c>
      <c r="M63" s="68"/>
      <c r="N63" s="63"/>
      <c r="O63" s="21"/>
      <c r="P63" s="68"/>
      <c r="Q63" s="62"/>
      <c r="R63" s="63"/>
      <c r="T63" s="65"/>
      <c r="V63" s="66"/>
      <c r="W63" s="66"/>
      <c r="X63" s="66"/>
      <c r="Y63" s="67"/>
    </row>
    <row r="64" spans="1:25" s="64" customFormat="1" ht="13" x14ac:dyDescent="0.3">
      <c r="A64" s="63">
        <v>858</v>
      </c>
      <c r="B64" s="21"/>
      <c r="C64" s="68">
        <v>43756</v>
      </c>
      <c r="D64" s="62" t="s">
        <v>5437</v>
      </c>
      <c r="E64" s="63" t="s">
        <v>5439</v>
      </c>
      <c r="F64" s="64" t="s">
        <v>5441</v>
      </c>
      <c r="G64" s="65" t="s">
        <v>5442</v>
      </c>
      <c r="H64" s="64">
        <v>3010</v>
      </c>
      <c r="I64" s="66">
        <v>1</v>
      </c>
      <c r="J64" s="66">
        <v>45870</v>
      </c>
      <c r="K64" s="66">
        <f t="shared" si="1"/>
        <v>131060</v>
      </c>
      <c r="L64" s="67">
        <v>152500</v>
      </c>
      <c r="M64" s="68"/>
      <c r="N64" s="63"/>
      <c r="O64" s="21"/>
      <c r="P64" s="68"/>
      <c r="Q64" s="62"/>
      <c r="R64" s="63"/>
      <c r="T64" s="65"/>
      <c r="V64" s="66"/>
      <c r="W64" s="66"/>
      <c r="X64" s="66"/>
      <c r="Y64" s="67"/>
    </row>
    <row r="65" spans="1:25" s="64" customFormat="1" ht="13" x14ac:dyDescent="0.3">
      <c r="A65" s="63">
        <v>859</v>
      </c>
      <c r="B65" s="21"/>
      <c r="C65" s="68">
        <v>43756</v>
      </c>
      <c r="D65" s="62" t="s">
        <v>5462</v>
      </c>
      <c r="E65" s="63" t="s">
        <v>5464</v>
      </c>
      <c r="F65" s="64" t="s">
        <v>1526</v>
      </c>
      <c r="G65" s="65" t="s">
        <v>5466</v>
      </c>
      <c r="H65" s="64">
        <v>3010</v>
      </c>
      <c r="I65" s="66">
        <v>1</v>
      </c>
      <c r="J65" s="66">
        <v>37280</v>
      </c>
      <c r="K65" s="66">
        <f t="shared" si="1"/>
        <v>106510</v>
      </c>
      <c r="L65" s="67">
        <v>140000</v>
      </c>
      <c r="M65" s="68"/>
      <c r="N65" s="63"/>
      <c r="O65" s="21"/>
      <c r="P65" s="68"/>
      <c r="Q65" s="62"/>
      <c r="R65" s="63"/>
      <c r="T65" s="65"/>
      <c r="V65" s="66"/>
      <c r="W65" s="66"/>
      <c r="X65" s="66"/>
      <c r="Y65" s="67"/>
    </row>
    <row r="66" spans="1:25" s="64" customFormat="1" ht="13" x14ac:dyDescent="0.3">
      <c r="A66" s="63">
        <v>860</v>
      </c>
      <c r="B66" s="21"/>
      <c r="C66" s="68">
        <v>43756</v>
      </c>
      <c r="D66" s="62" t="s">
        <v>5467</v>
      </c>
      <c r="E66" s="63" t="s">
        <v>5468</v>
      </c>
      <c r="F66" s="64" t="s">
        <v>5469</v>
      </c>
      <c r="G66" s="65" t="s">
        <v>5470</v>
      </c>
      <c r="H66" s="64">
        <v>3010</v>
      </c>
      <c r="I66" s="66">
        <v>0.5</v>
      </c>
      <c r="J66" s="66">
        <v>18240</v>
      </c>
      <c r="K66" s="66">
        <f t="shared" ref="K66:K97" si="2">ROUND(J66/0.35,-1)</f>
        <v>52110</v>
      </c>
      <c r="L66" s="67">
        <v>73000</v>
      </c>
      <c r="M66" s="68"/>
      <c r="N66" s="63"/>
      <c r="O66" s="21"/>
      <c r="P66" s="68"/>
      <c r="Q66" s="62"/>
      <c r="R66" s="63"/>
      <c r="T66" s="65"/>
      <c r="V66" s="66"/>
      <c r="W66" s="66"/>
      <c r="X66" s="66"/>
      <c r="Y66" s="67"/>
    </row>
    <row r="67" spans="1:25" s="64" customFormat="1" ht="13" x14ac:dyDescent="0.3">
      <c r="A67" s="63">
        <v>861</v>
      </c>
      <c r="B67" s="21"/>
      <c r="C67" s="68">
        <v>43759</v>
      </c>
      <c r="D67" s="62" t="s">
        <v>5471</v>
      </c>
      <c r="E67" s="63" t="s">
        <v>5473</v>
      </c>
      <c r="F67" s="64" t="s">
        <v>5475</v>
      </c>
      <c r="G67" s="65" t="s">
        <v>5476</v>
      </c>
      <c r="H67" s="64">
        <v>1100</v>
      </c>
      <c r="I67" s="66">
        <v>1</v>
      </c>
      <c r="J67" s="66">
        <v>71170</v>
      </c>
      <c r="K67" s="66">
        <f t="shared" si="2"/>
        <v>203340</v>
      </c>
      <c r="L67" s="67">
        <v>250000</v>
      </c>
      <c r="M67" s="68"/>
      <c r="N67" s="63"/>
      <c r="O67" s="21"/>
      <c r="P67" s="68"/>
      <c r="Q67" s="62"/>
      <c r="R67" s="63"/>
      <c r="T67" s="65"/>
      <c r="V67" s="66"/>
      <c r="W67" s="66"/>
      <c r="X67" s="66"/>
      <c r="Y67" s="67"/>
    </row>
    <row r="68" spans="1:25" s="64" customFormat="1" ht="13" x14ac:dyDescent="0.3">
      <c r="A68" s="63">
        <v>862</v>
      </c>
      <c r="B68" s="21"/>
      <c r="C68" s="68">
        <v>43759</v>
      </c>
      <c r="D68" s="62" t="s">
        <v>5477</v>
      </c>
      <c r="E68" s="63">
        <v>0.90900000000000003</v>
      </c>
      <c r="F68" s="64" t="s">
        <v>5478</v>
      </c>
      <c r="G68" s="65" t="s">
        <v>2097</v>
      </c>
      <c r="H68" s="64">
        <v>1100</v>
      </c>
      <c r="I68" s="66">
        <v>0.5</v>
      </c>
      <c r="J68" s="66">
        <v>10580</v>
      </c>
      <c r="K68" s="66">
        <f t="shared" si="2"/>
        <v>30230</v>
      </c>
      <c r="L68" s="67">
        <v>27000</v>
      </c>
      <c r="M68" s="68"/>
      <c r="N68" s="63"/>
      <c r="O68" s="21"/>
      <c r="P68" s="68"/>
      <c r="Q68" s="62"/>
      <c r="R68" s="63"/>
      <c r="T68" s="65"/>
      <c r="V68" s="66"/>
      <c r="W68" s="66"/>
      <c r="X68" s="66"/>
      <c r="Y68" s="67"/>
    </row>
    <row r="69" spans="1:25" s="64" customFormat="1" ht="13" x14ac:dyDescent="0.3">
      <c r="A69" s="63">
        <v>863</v>
      </c>
      <c r="B69" s="21"/>
      <c r="C69" s="68">
        <v>43759</v>
      </c>
      <c r="D69" s="62" t="s">
        <v>5484</v>
      </c>
      <c r="E69" s="63">
        <v>1.01</v>
      </c>
      <c r="F69" s="64" t="s">
        <v>5485</v>
      </c>
      <c r="G69" s="65" t="s">
        <v>5486</v>
      </c>
      <c r="H69" s="64">
        <v>1150</v>
      </c>
      <c r="I69" s="66">
        <v>0.5</v>
      </c>
      <c r="J69" s="66">
        <v>29820</v>
      </c>
      <c r="K69" s="66">
        <f t="shared" si="2"/>
        <v>85200</v>
      </c>
      <c r="L69" s="67">
        <v>35000</v>
      </c>
      <c r="M69" s="68"/>
      <c r="N69" s="63"/>
      <c r="O69" s="21"/>
      <c r="P69" s="68"/>
      <c r="Q69" s="62"/>
      <c r="R69" s="63"/>
      <c r="T69" s="65"/>
      <c r="V69" s="66"/>
      <c r="W69" s="66"/>
      <c r="X69" s="66"/>
      <c r="Y69" s="67"/>
    </row>
    <row r="70" spans="1:25" s="64" customFormat="1" ht="13" x14ac:dyDescent="0.3">
      <c r="A70" s="63">
        <v>864</v>
      </c>
      <c r="B70" s="21"/>
      <c r="C70" s="68">
        <v>43759</v>
      </c>
      <c r="D70" s="62" t="s">
        <v>5499</v>
      </c>
      <c r="E70" s="63">
        <v>2</v>
      </c>
      <c r="F70" s="64" t="s">
        <v>5500</v>
      </c>
      <c r="G70" s="65" t="s">
        <v>5501</v>
      </c>
      <c r="H70" s="64">
        <v>1020</v>
      </c>
      <c r="I70" s="66">
        <v>0.5</v>
      </c>
      <c r="J70" s="66">
        <v>34020</v>
      </c>
      <c r="K70" s="66">
        <f t="shared" si="2"/>
        <v>97200</v>
      </c>
      <c r="L70" s="67">
        <v>165000</v>
      </c>
      <c r="M70" s="68"/>
      <c r="N70" s="63"/>
      <c r="O70" s="21"/>
      <c r="P70" s="68"/>
      <c r="Q70" s="62"/>
      <c r="R70" s="63"/>
      <c r="T70" s="65"/>
      <c r="V70" s="66"/>
      <c r="W70" s="66"/>
      <c r="X70" s="66"/>
      <c r="Y70" s="67"/>
    </row>
    <row r="71" spans="1:25" s="64" customFormat="1" ht="13" x14ac:dyDescent="0.3">
      <c r="A71" s="63">
        <v>865</v>
      </c>
      <c r="B71" s="21"/>
      <c r="C71" s="68">
        <v>43759</v>
      </c>
      <c r="D71" s="62" t="s">
        <v>2090</v>
      </c>
      <c r="E71" s="63">
        <v>5</v>
      </c>
      <c r="F71" s="64" t="s">
        <v>5507</v>
      </c>
      <c r="G71" s="65" t="s">
        <v>5508</v>
      </c>
      <c r="H71" s="64">
        <v>1010</v>
      </c>
      <c r="I71" s="66">
        <v>1</v>
      </c>
      <c r="J71" s="66">
        <v>29930</v>
      </c>
      <c r="K71" s="66">
        <f t="shared" si="2"/>
        <v>85510</v>
      </c>
      <c r="L71" s="67">
        <v>120000</v>
      </c>
      <c r="M71" s="68"/>
      <c r="N71" s="63"/>
      <c r="O71" s="21"/>
      <c r="P71" s="68"/>
      <c r="Q71" s="62"/>
      <c r="R71" s="63"/>
      <c r="T71" s="65"/>
      <c r="V71" s="66"/>
      <c r="W71" s="66"/>
      <c r="X71" s="66"/>
      <c r="Y71" s="67"/>
    </row>
    <row r="72" spans="1:25" s="64" customFormat="1" ht="13" x14ac:dyDescent="0.3">
      <c r="A72" s="63">
        <v>866</v>
      </c>
      <c r="B72" s="21"/>
      <c r="C72" s="68">
        <v>43759</v>
      </c>
      <c r="D72" s="62" t="s">
        <v>5509</v>
      </c>
      <c r="E72" s="63">
        <v>12.74</v>
      </c>
      <c r="F72" s="64" t="s">
        <v>5510</v>
      </c>
      <c r="G72" s="65" t="s">
        <v>5511</v>
      </c>
      <c r="H72" s="64">
        <v>1050</v>
      </c>
      <c r="I72" s="66">
        <v>0.5</v>
      </c>
      <c r="J72" s="66">
        <v>23350</v>
      </c>
      <c r="K72" s="66">
        <f t="shared" si="2"/>
        <v>66710</v>
      </c>
      <c r="L72" s="67">
        <v>70000</v>
      </c>
      <c r="M72" s="68"/>
      <c r="N72" s="63"/>
      <c r="O72" s="21"/>
      <c r="P72" s="68"/>
      <c r="Q72" s="62"/>
      <c r="R72" s="63"/>
      <c r="T72" s="65"/>
      <c r="V72" s="66"/>
      <c r="W72" s="66"/>
      <c r="X72" s="66"/>
      <c r="Y72" s="67"/>
    </row>
    <row r="73" spans="1:25" s="64" customFormat="1" ht="13" x14ac:dyDescent="0.3">
      <c r="A73" s="63">
        <v>867</v>
      </c>
      <c r="B73" s="21"/>
      <c r="C73" s="68">
        <v>43759</v>
      </c>
      <c r="D73" s="62" t="s">
        <v>5512</v>
      </c>
      <c r="E73" s="63">
        <v>5.76</v>
      </c>
      <c r="F73" s="64" t="s">
        <v>5513</v>
      </c>
      <c r="G73" s="65" t="s">
        <v>5514</v>
      </c>
      <c r="H73" s="64">
        <v>1220</v>
      </c>
      <c r="I73" s="66">
        <v>0.5</v>
      </c>
      <c r="J73" s="66">
        <v>40700</v>
      </c>
      <c r="K73" s="66">
        <f t="shared" si="2"/>
        <v>116290</v>
      </c>
      <c r="L73" s="67">
        <v>145000</v>
      </c>
      <c r="M73" s="68"/>
      <c r="N73" s="63"/>
      <c r="O73" s="21"/>
      <c r="P73" s="68"/>
      <c r="Q73" s="62"/>
      <c r="R73" s="63"/>
      <c r="T73" s="65"/>
      <c r="V73" s="66"/>
      <c r="W73" s="66"/>
      <c r="X73" s="66"/>
      <c r="Y73" s="67"/>
    </row>
    <row r="74" spans="1:25" s="64" customFormat="1" ht="13" x14ac:dyDescent="0.3">
      <c r="A74" s="63">
        <v>868</v>
      </c>
      <c r="B74" s="21"/>
      <c r="C74" s="68">
        <v>43759</v>
      </c>
      <c r="D74" s="62" t="s">
        <v>4051</v>
      </c>
      <c r="E74" s="63">
        <v>5.0010000000000003</v>
      </c>
      <c r="F74" s="64" t="s">
        <v>5515</v>
      </c>
      <c r="G74" s="65" t="s">
        <v>5516</v>
      </c>
      <c r="H74" s="64">
        <v>1010</v>
      </c>
      <c r="I74" s="66">
        <v>0.5</v>
      </c>
      <c r="J74" s="66">
        <v>9880</v>
      </c>
      <c r="K74" s="66">
        <f t="shared" si="2"/>
        <v>28230</v>
      </c>
      <c r="L74" s="67">
        <v>40000</v>
      </c>
      <c r="M74" s="68"/>
      <c r="N74" s="63"/>
      <c r="O74" s="21"/>
      <c r="P74" s="68"/>
      <c r="Q74" s="62"/>
      <c r="R74" s="63"/>
      <c r="T74" s="65"/>
      <c r="V74" s="66"/>
      <c r="W74" s="66"/>
      <c r="X74" s="66"/>
      <c r="Y74" s="67"/>
    </row>
    <row r="75" spans="1:25" s="64" customFormat="1" ht="13" x14ac:dyDescent="0.3">
      <c r="A75" s="63">
        <v>869</v>
      </c>
      <c r="B75" s="21"/>
      <c r="C75" s="68">
        <v>43760</v>
      </c>
      <c r="D75" s="62" t="s">
        <v>5522</v>
      </c>
      <c r="E75" s="63" t="s">
        <v>5524</v>
      </c>
      <c r="F75" s="64" t="s">
        <v>5526</v>
      </c>
      <c r="G75" s="65" t="s">
        <v>5527</v>
      </c>
      <c r="H75" s="64">
        <v>3010</v>
      </c>
      <c r="I75" s="66">
        <v>1</v>
      </c>
      <c r="J75" s="66">
        <v>27790</v>
      </c>
      <c r="K75" s="66">
        <f t="shared" si="2"/>
        <v>79400</v>
      </c>
      <c r="L75" s="67">
        <v>97000</v>
      </c>
      <c r="M75" s="68"/>
      <c r="N75" s="63"/>
      <c r="O75" s="21"/>
      <c r="P75" s="68"/>
      <c r="Q75" s="62"/>
      <c r="R75" s="63"/>
      <c r="T75" s="65"/>
      <c r="V75" s="66"/>
      <c r="W75" s="66"/>
      <c r="X75" s="66"/>
      <c r="Y75" s="67"/>
    </row>
    <row r="76" spans="1:25" s="64" customFormat="1" ht="13" x14ac:dyDescent="0.3">
      <c r="A76" s="63">
        <v>870</v>
      </c>
      <c r="B76" s="21"/>
      <c r="C76" s="68">
        <v>43761</v>
      </c>
      <c r="D76" s="62" t="s">
        <v>5543</v>
      </c>
      <c r="E76" s="63" t="s">
        <v>5544</v>
      </c>
      <c r="F76" s="64" t="s">
        <v>5398</v>
      </c>
      <c r="G76" s="65" t="s">
        <v>5545</v>
      </c>
      <c r="H76" s="64">
        <v>3010</v>
      </c>
      <c r="I76" s="66">
        <v>0.5</v>
      </c>
      <c r="J76" s="66">
        <v>23530</v>
      </c>
      <c r="K76" s="66">
        <f t="shared" si="2"/>
        <v>67230</v>
      </c>
      <c r="L76" s="67">
        <v>66780</v>
      </c>
      <c r="M76" s="68"/>
      <c r="N76" s="63"/>
      <c r="O76" s="21"/>
      <c r="P76" s="68"/>
      <c r="Q76" s="62"/>
      <c r="R76" s="63"/>
      <c r="T76" s="65"/>
      <c r="V76" s="66"/>
      <c r="W76" s="66"/>
      <c r="X76" s="66"/>
      <c r="Y76" s="67"/>
    </row>
    <row r="77" spans="1:25" s="64" customFormat="1" ht="13" x14ac:dyDescent="0.3">
      <c r="A77" s="63">
        <v>871</v>
      </c>
      <c r="B77" s="21"/>
      <c r="C77" s="68">
        <v>43762</v>
      </c>
      <c r="D77" s="62" t="s">
        <v>5614</v>
      </c>
      <c r="E77" s="63">
        <v>0.16789999999999999</v>
      </c>
      <c r="F77" s="64" t="s">
        <v>5615</v>
      </c>
      <c r="G77" s="65" t="s">
        <v>5616</v>
      </c>
      <c r="H77" s="64">
        <v>3010</v>
      </c>
      <c r="I77" s="66">
        <v>0.5</v>
      </c>
      <c r="J77" s="66">
        <v>15640</v>
      </c>
      <c r="K77" s="66">
        <f t="shared" si="2"/>
        <v>44690</v>
      </c>
      <c r="L77" s="67">
        <v>85000</v>
      </c>
      <c r="M77" s="68"/>
      <c r="N77" s="63"/>
      <c r="O77" s="21"/>
      <c r="P77" s="68"/>
      <c r="Q77" s="62"/>
      <c r="R77" s="63"/>
      <c r="T77" s="65"/>
      <c r="V77" s="66"/>
      <c r="W77" s="66"/>
      <c r="X77" s="66"/>
      <c r="Y77" s="67"/>
    </row>
    <row r="78" spans="1:25" s="64" customFormat="1" ht="13" x14ac:dyDescent="0.3">
      <c r="A78" s="63">
        <v>872</v>
      </c>
      <c r="B78" s="21"/>
      <c r="C78" s="68">
        <v>43762</v>
      </c>
      <c r="D78" s="62" t="s">
        <v>5566</v>
      </c>
      <c r="E78" s="63" t="s">
        <v>3687</v>
      </c>
      <c r="F78" s="64" t="s">
        <v>5567</v>
      </c>
      <c r="G78" s="65" t="s">
        <v>5568</v>
      </c>
      <c r="H78" s="64">
        <v>2040</v>
      </c>
      <c r="I78" s="66">
        <v>0.5</v>
      </c>
      <c r="J78" s="66">
        <v>42640</v>
      </c>
      <c r="K78" s="66">
        <f t="shared" si="2"/>
        <v>121830</v>
      </c>
      <c r="L78" s="67">
        <v>157000</v>
      </c>
      <c r="M78" s="68"/>
      <c r="N78" s="63"/>
      <c r="O78" s="21"/>
      <c r="P78" s="68"/>
      <c r="Q78" s="62"/>
      <c r="R78" s="63"/>
      <c r="T78" s="65"/>
      <c r="V78" s="66"/>
      <c r="W78" s="66"/>
      <c r="X78" s="66"/>
      <c r="Y78" s="67"/>
    </row>
    <row r="79" spans="1:25" s="64" customFormat="1" ht="13" x14ac:dyDescent="0.3">
      <c r="A79" s="63">
        <v>873</v>
      </c>
      <c r="B79" s="21"/>
      <c r="C79" s="68">
        <v>43762</v>
      </c>
      <c r="D79" s="62" t="s">
        <v>5617</v>
      </c>
      <c r="E79" s="63">
        <v>0.77600000000000002</v>
      </c>
      <c r="F79" s="64" t="s">
        <v>5618</v>
      </c>
      <c r="G79" s="65" t="s">
        <v>5619</v>
      </c>
      <c r="H79" s="64">
        <v>1060</v>
      </c>
      <c r="I79" s="66">
        <v>0.5</v>
      </c>
      <c r="J79" s="66">
        <v>19720</v>
      </c>
      <c r="K79" s="66">
        <f t="shared" si="2"/>
        <v>56340</v>
      </c>
      <c r="L79" s="67">
        <v>76500</v>
      </c>
      <c r="M79" s="68"/>
      <c r="N79" s="63"/>
      <c r="O79" s="21"/>
      <c r="P79" s="68"/>
      <c r="Q79" s="62"/>
      <c r="R79" s="63"/>
      <c r="T79" s="65"/>
      <c r="V79" s="66"/>
      <c r="W79" s="66"/>
      <c r="X79" s="66"/>
      <c r="Y79" s="67"/>
    </row>
    <row r="80" spans="1:25" s="64" customFormat="1" ht="13" x14ac:dyDescent="0.3">
      <c r="A80" s="63">
        <v>874</v>
      </c>
      <c r="B80" s="21"/>
      <c r="C80" s="68">
        <v>43762</v>
      </c>
      <c r="D80" s="62" t="s">
        <v>5569</v>
      </c>
      <c r="E80" s="63">
        <v>0.18440000000000001</v>
      </c>
      <c r="F80" s="64" t="s">
        <v>5570</v>
      </c>
      <c r="G80" s="65" t="s">
        <v>5571</v>
      </c>
      <c r="H80" s="64">
        <v>1070</v>
      </c>
      <c r="I80" s="66">
        <v>0.5</v>
      </c>
      <c r="J80" s="66">
        <v>2390</v>
      </c>
      <c r="K80" s="66">
        <f t="shared" si="2"/>
        <v>6830</v>
      </c>
      <c r="L80" s="67">
        <v>10000</v>
      </c>
      <c r="M80" s="68"/>
      <c r="N80" s="63"/>
      <c r="O80" s="21"/>
      <c r="P80" s="68"/>
      <c r="Q80" s="62"/>
      <c r="R80" s="63"/>
      <c r="T80" s="65"/>
      <c r="V80" s="66"/>
      <c r="W80" s="66"/>
      <c r="X80" s="66"/>
      <c r="Y80" s="67"/>
    </row>
    <row r="81" spans="1:25" s="64" customFormat="1" ht="13" x14ac:dyDescent="0.3">
      <c r="A81" s="63">
        <v>875</v>
      </c>
      <c r="B81" s="21"/>
      <c r="C81" s="68">
        <v>43762</v>
      </c>
      <c r="D81" s="62" t="s">
        <v>5572</v>
      </c>
      <c r="E81" s="63">
        <v>8.1100000000000005E-2</v>
      </c>
      <c r="F81" s="64" t="s">
        <v>5573</v>
      </c>
      <c r="G81" s="65" t="s">
        <v>5574</v>
      </c>
      <c r="H81" s="64">
        <v>3010</v>
      </c>
      <c r="I81" s="66">
        <v>0.5</v>
      </c>
      <c r="J81" s="66">
        <v>16860</v>
      </c>
      <c r="K81" s="66">
        <f t="shared" si="2"/>
        <v>48170</v>
      </c>
      <c r="L81" s="67">
        <v>35000</v>
      </c>
      <c r="M81" s="68"/>
      <c r="N81" s="63"/>
      <c r="O81" s="21"/>
      <c r="P81" s="68"/>
      <c r="Q81" s="62"/>
      <c r="R81" s="63"/>
      <c r="T81" s="65"/>
      <c r="V81" s="66"/>
      <c r="W81" s="66"/>
      <c r="X81" s="66"/>
      <c r="Y81" s="67"/>
    </row>
    <row r="82" spans="1:25" s="64" customFormat="1" ht="13" x14ac:dyDescent="0.3">
      <c r="A82" s="63">
        <v>876</v>
      </c>
      <c r="B82" s="21"/>
      <c r="C82" s="68">
        <v>43762</v>
      </c>
      <c r="D82" s="62" t="s">
        <v>3849</v>
      </c>
      <c r="E82" s="63">
        <v>0.86699999999999999</v>
      </c>
      <c r="F82" s="64" t="s">
        <v>5575</v>
      </c>
      <c r="G82" s="65" t="s">
        <v>5576</v>
      </c>
      <c r="H82" s="64">
        <v>1020</v>
      </c>
      <c r="I82" s="66">
        <v>1</v>
      </c>
      <c r="J82" s="66">
        <v>5000</v>
      </c>
      <c r="K82" s="66">
        <f t="shared" si="2"/>
        <v>14290</v>
      </c>
      <c r="L82" s="67">
        <v>54700</v>
      </c>
      <c r="M82" s="68"/>
      <c r="N82" s="63"/>
      <c r="O82" s="21"/>
      <c r="P82" s="68"/>
      <c r="Q82" s="62"/>
      <c r="R82" s="63"/>
      <c r="T82" s="65"/>
      <c r="V82" s="66"/>
      <c r="W82" s="66"/>
      <c r="X82" s="66"/>
      <c r="Y82" s="67"/>
    </row>
    <row r="83" spans="1:25" s="64" customFormat="1" ht="13" x14ac:dyDescent="0.3">
      <c r="A83" s="63">
        <v>877</v>
      </c>
      <c r="B83" s="21"/>
      <c r="C83" s="68">
        <v>43762</v>
      </c>
      <c r="D83" s="62" t="s">
        <v>5577</v>
      </c>
      <c r="E83" s="63">
        <v>0.88090000000000002</v>
      </c>
      <c r="F83" s="64" t="s">
        <v>5578</v>
      </c>
      <c r="G83" s="65" t="s">
        <v>5579</v>
      </c>
      <c r="H83" s="64">
        <v>3010</v>
      </c>
      <c r="I83" s="66">
        <v>0.5</v>
      </c>
      <c r="J83" s="66">
        <v>104230</v>
      </c>
      <c r="K83" s="66">
        <f t="shared" si="2"/>
        <v>297800</v>
      </c>
      <c r="L83" s="67">
        <v>250756</v>
      </c>
      <c r="M83" s="68"/>
      <c r="N83" s="63"/>
      <c r="O83" s="21"/>
      <c r="P83" s="68"/>
      <c r="Q83" s="62"/>
      <c r="R83" s="63"/>
      <c r="T83" s="65"/>
      <c r="V83" s="66"/>
      <c r="W83" s="66"/>
      <c r="X83" s="66"/>
      <c r="Y83" s="67"/>
    </row>
    <row r="84" spans="1:25" s="64" customFormat="1" ht="13" x14ac:dyDescent="0.3">
      <c r="A84" s="63">
        <v>878</v>
      </c>
      <c r="B84" s="21"/>
      <c r="C84" s="68">
        <v>43762</v>
      </c>
      <c r="D84" s="62" t="s">
        <v>5580</v>
      </c>
      <c r="E84" s="63" t="s">
        <v>5582</v>
      </c>
      <c r="F84" s="64" t="s">
        <v>5583</v>
      </c>
      <c r="G84" s="65" t="s">
        <v>5584</v>
      </c>
      <c r="H84" s="64">
        <v>3010</v>
      </c>
      <c r="I84" s="66">
        <v>1</v>
      </c>
      <c r="J84" s="66">
        <v>84130</v>
      </c>
      <c r="K84" s="66">
        <f t="shared" si="2"/>
        <v>240370</v>
      </c>
      <c r="L84" s="67">
        <v>235000</v>
      </c>
      <c r="M84" s="68"/>
      <c r="N84" s="63"/>
      <c r="O84" s="21"/>
      <c r="P84" s="68"/>
      <c r="Q84" s="62"/>
      <c r="R84" s="63"/>
      <c r="T84" s="65"/>
      <c r="V84" s="66"/>
      <c r="W84" s="66"/>
      <c r="X84" s="66"/>
      <c r="Y84" s="67"/>
    </row>
    <row r="85" spans="1:25" s="64" customFormat="1" ht="13" x14ac:dyDescent="0.3">
      <c r="A85" s="63">
        <v>879</v>
      </c>
      <c r="B85" s="21"/>
      <c r="C85" s="68">
        <v>43763</v>
      </c>
      <c r="D85" s="62" t="s">
        <v>5586</v>
      </c>
      <c r="E85" s="63" t="s">
        <v>5587</v>
      </c>
      <c r="F85" s="64" t="s">
        <v>5589</v>
      </c>
      <c r="G85" s="65" t="s">
        <v>5590</v>
      </c>
      <c r="H85" s="64">
        <v>1100</v>
      </c>
      <c r="I85" s="66">
        <v>0.5</v>
      </c>
      <c r="J85" s="66">
        <v>59020</v>
      </c>
      <c r="K85" s="66">
        <f t="shared" si="2"/>
        <v>168630</v>
      </c>
      <c r="L85" s="67">
        <v>180000</v>
      </c>
      <c r="M85" s="68"/>
      <c r="N85" s="63"/>
      <c r="O85" s="21"/>
      <c r="P85" s="68"/>
      <c r="Q85" s="62"/>
      <c r="R85" s="63"/>
      <c r="T85" s="65"/>
      <c r="V85" s="66"/>
      <c r="W85" s="66"/>
      <c r="X85" s="66"/>
      <c r="Y85" s="67"/>
    </row>
    <row r="86" spans="1:25" s="64" customFormat="1" ht="13" x14ac:dyDescent="0.3">
      <c r="A86" s="63">
        <v>880</v>
      </c>
      <c r="B86" s="21"/>
      <c r="C86" s="68">
        <v>43763</v>
      </c>
      <c r="D86" s="62" t="s">
        <v>5620</v>
      </c>
      <c r="E86" s="63">
        <v>33.564999999999998</v>
      </c>
      <c r="F86" s="64" t="s">
        <v>5622</v>
      </c>
      <c r="G86" s="65" t="s">
        <v>5623</v>
      </c>
      <c r="H86" s="64">
        <v>1080</v>
      </c>
      <c r="I86" s="66">
        <v>1</v>
      </c>
      <c r="J86" s="66">
        <v>54630</v>
      </c>
      <c r="K86" s="66">
        <f t="shared" si="2"/>
        <v>156090</v>
      </c>
      <c r="L86" s="67">
        <v>111650.5</v>
      </c>
      <c r="M86" s="68"/>
      <c r="N86" s="63"/>
      <c r="O86" s="21"/>
      <c r="P86" s="68"/>
      <c r="Q86" s="62"/>
      <c r="R86" s="63"/>
      <c r="T86" s="65"/>
      <c r="V86" s="66"/>
      <c r="W86" s="66"/>
      <c r="X86" s="66"/>
      <c r="Y86" s="67"/>
    </row>
    <row r="87" spans="1:25" s="64" customFormat="1" ht="13" x14ac:dyDescent="0.3">
      <c r="A87" s="63">
        <v>881</v>
      </c>
      <c r="B87" s="21"/>
      <c r="C87" s="68">
        <v>43763</v>
      </c>
      <c r="D87" s="62" t="s">
        <v>5624</v>
      </c>
      <c r="E87" s="63">
        <v>23.494</v>
      </c>
      <c r="F87" s="64" t="s">
        <v>5625</v>
      </c>
      <c r="G87" s="65" t="s">
        <v>5626</v>
      </c>
      <c r="H87" s="64">
        <v>1010</v>
      </c>
      <c r="I87" s="66">
        <v>0.5</v>
      </c>
      <c r="J87" s="66">
        <v>106890</v>
      </c>
      <c r="K87" s="66">
        <f t="shared" si="2"/>
        <v>305400</v>
      </c>
      <c r="L87" s="67">
        <v>425000</v>
      </c>
      <c r="M87" s="68"/>
      <c r="N87" s="63"/>
      <c r="O87" s="21"/>
      <c r="P87" s="68"/>
      <c r="Q87" s="62"/>
      <c r="R87" s="63"/>
      <c r="T87" s="65"/>
      <c r="V87" s="66"/>
      <c r="W87" s="66"/>
      <c r="X87" s="66"/>
      <c r="Y87" s="67"/>
    </row>
    <row r="88" spans="1:25" s="64" customFormat="1" ht="13" x14ac:dyDescent="0.3">
      <c r="A88" s="63">
        <v>882</v>
      </c>
      <c r="B88" s="21"/>
      <c r="C88" s="68">
        <v>43766</v>
      </c>
      <c r="D88" s="62" t="s">
        <v>5639</v>
      </c>
      <c r="E88" s="63">
        <v>5.0030000000000001</v>
      </c>
      <c r="F88" s="64" t="s">
        <v>5640</v>
      </c>
      <c r="G88" s="65" t="s">
        <v>5641</v>
      </c>
      <c r="H88" s="64">
        <v>1160</v>
      </c>
      <c r="I88" s="66">
        <v>0.5</v>
      </c>
      <c r="J88" s="66">
        <v>40410</v>
      </c>
      <c r="K88" s="66">
        <f t="shared" si="2"/>
        <v>115460</v>
      </c>
      <c r="L88" s="67">
        <v>162500</v>
      </c>
      <c r="M88" s="68"/>
      <c r="N88" s="63"/>
      <c r="O88" s="21"/>
      <c r="P88" s="68"/>
      <c r="Q88" s="62"/>
      <c r="R88" s="63"/>
      <c r="T88" s="65"/>
      <c r="V88" s="66"/>
      <c r="W88" s="66"/>
      <c r="X88" s="66"/>
      <c r="Y88" s="67"/>
    </row>
    <row r="89" spans="1:25" s="64" customFormat="1" ht="13" x14ac:dyDescent="0.3">
      <c r="A89" s="63">
        <v>883</v>
      </c>
      <c r="B89" s="21"/>
      <c r="C89" s="68">
        <v>43766</v>
      </c>
      <c r="D89" s="62" t="s">
        <v>5780</v>
      </c>
      <c r="E89" s="63">
        <v>25.731000000000002</v>
      </c>
      <c r="F89" s="64" t="s">
        <v>5781</v>
      </c>
      <c r="G89" s="65" t="s">
        <v>5782</v>
      </c>
      <c r="H89" s="64">
        <v>1080</v>
      </c>
      <c r="I89" s="66">
        <v>0.5</v>
      </c>
      <c r="J89" s="66">
        <v>50960</v>
      </c>
      <c r="K89" s="66">
        <f t="shared" si="2"/>
        <v>145600</v>
      </c>
      <c r="L89" s="67">
        <v>120000</v>
      </c>
      <c r="M89" s="68"/>
      <c r="N89" s="63"/>
      <c r="O89" s="21"/>
      <c r="P89" s="68"/>
      <c r="Q89" s="62"/>
      <c r="R89" s="63"/>
      <c r="T89" s="65"/>
      <c r="V89" s="66"/>
      <c r="W89" s="66"/>
      <c r="X89" s="66"/>
      <c r="Y89" s="67"/>
    </row>
    <row r="90" spans="1:25" s="64" customFormat="1" ht="13" x14ac:dyDescent="0.3">
      <c r="A90" s="63">
        <v>884</v>
      </c>
      <c r="B90" s="21"/>
      <c r="C90" s="68">
        <v>43766</v>
      </c>
      <c r="D90" s="62" t="s">
        <v>5780</v>
      </c>
      <c r="E90" s="63">
        <v>13.744999999999999</v>
      </c>
      <c r="F90" s="64" t="s">
        <v>5781</v>
      </c>
      <c r="G90" s="65" t="s">
        <v>5783</v>
      </c>
      <c r="H90" s="64">
        <v>1080</v>
      </c>
      <c r="I90" s="66">
        <v>0.5</v>
      </c>
      <c r="J90" s="66">
        <v>62890</v>
      </c>
      <c r="K90" s="66">
        <f t="shared" si="2"/>
        <v>179690</v>
      </c>
      <c r="L90" s="67">
        <v>90000</v>
      </c>
      <c r="M90" s="68"/>
      <c r="N90" s="63"/>
      <c r="O90" s="21"/>
      <c r="P90" s="68"/>
      <c r="Q90" s="62"/>
      <c r="R90" s="63"/>
      <c r="T90" s="65"/>
      <c r="V90" s="66"/>
      <c r="W90" s="66"/>
      <c r="X90" s="66"/>
      <c r="Y90" s="67"/>
    </row>
    <row r="91" spans="1:25" s="64" customFormat="1" ht="13" x14ac:dyDescent="0.3">
      <c r="A91" s="63">
        <v>885</v>
      </c>
      <c r="B91" s="21"/>
      <c r="C91" s="68">
        <v>43767</v>
      </c>
      <c r="D91" s="62" t="s">
        <v>2383</v>
      </c>
      <c r="E91" s="63" t="s">
        <v>5685</v>
      </c>
      <c r="F91" s="64" t="s">
        <v>5686</v>
      </c>
      <c r="G91" s="65" t="s">
        <v>5687</v>
      </c>
      <c r="H91" s="64">
        <v>3010</v>
      </c>
      <c r="I91" s="66">
        <v>0.5</v>
      </c>
      <c r="J91" s="66">
        <v>10070</v>
      </c>
      <c r="K91" s="66">
        <f t="shared" si="2"/>
        <v>28770</v>
      </c>
      <c r="L91" s="67">
        <v>33500</v>
      </c>
      <c r="M91" s="68"/>
      <c r="N91" s="63"/>
      <c r="O91" s="21"/>
      <c r="P91" s="68"/>
      <c r="Q91" s="62"/>
      <c r="R91" s="63"/>
      <c r="T91" s="65"/>
      <c r="V91" s="66"/>
      <c r="W91" s="66"/>
      <c r="X91" s="66"/>
      <c r="Y91" s="67"/>
    </row>
    <row r="92" spans="1:25" s="64" customFormat="1" ht="13" x14ac:dyDescent="0.3">
      <c r="A92" s="63">
        <v>886</v>
      </c>
      <c r="B92" s="21"/>
      <c r="C92" s="68">
        <v>43767</v>
      </c>
      <c r="D92" s="62" t="s">
        <v>5672</v>
      </c>
      <c r="E92" s="63">
        <v>6.4740000000000002</v>
      </c>
      <c r="F92" s="64" t="s">
        <v>5673</v>
      </c>
      <c r="G92" s="65" t="s">
        <v>5674</v>
      </c>
      <c r="H92" s="64">
        <v>1070</v>
      </c>
      <c r="I92" s="66">
        <v>0.5</v>
      </c>
      <c r="J92" s="66">
        <v>10460</v>
      </c>
      <c r="K92" s="66">
        <f t="shared" si="2"/>
        <v>29890</v>
      </c>
      <c r="L92" s="67">
        <v>23880</v>
      </c>
      <c r="M92" s="68"/>
      <c r="N92" s="63"/>
      <c r="O92" s="21"/>
      <c r="P92" s="68"/>
      <c r="Q92" s="62"/>
      <c r="R92" s="63"/>
      <c r="T92" s="65"/>
      <c r="V92" s="66"/>
      <c r="W92" s="66"/>
      <c r="X92" s="66"/>
      <c r="Y92" s="67"/>
    </row>
    <row r="93" spans="1:25" s="64" customFormat="1" ht="13" x14ac:dyDescent="0.3">
      <c r="A93" s="63">
        <v>887</v>
      </c>
      <c r="B93" s="21"/>
      <c r="C93" s="68">
        <v>43767</v>
      </c>
      <c r="D93" s="62" t="s">
        <v>5676</v>
      </c>
      <c r="E93" s="63" t="s">
        <v>5679</v>
      </c>
      <c r="F93" s="64" t="s">
        <v>5683</v>
      </c>
      <c r="G93" s="65" t="s">
        <v>5684</v>
      </c>
      <c r="H93" s="64">
        <v>3010</v>
      </c>
      <c r="I93" s="66">
        <v>2</v>
      </c>
      <c r="J93" s="66">
        <v>45490</v>
      </c>
      <c r="K93" s="66">
        <f t="shared" si="2"/>
        <v>129970</v>
      </c>
      <c r="L93" s="67">
        <v>69000</v>
      </c>
      <c r="M93" s="68"/>
      <c r="N93" s="63"/>
      <c r="O93" s="21"/>
      <c r="P93" s="68"/>
      <c r="Q93" s="62"/>
      <c r="R93" s="63"/>
      <c r="T93" s="65"/>
      <c r="V93" s="66"/>
      <c r="W93" s="66"/>
      <c r="X93" s="66"/>
      <c r="Y93" s="67"/>
    </row>
    <row r="94" spans="1:25" s="64" customFormat="1" ht="13.5" customHeight="1" x14ac:dyDescent="0.3">
      <c r="A94" s="63">
        <v>888</v>
      </c>
      <c r="B94" s="21"/>
      <c r="C94" s="68">
        <v>43767</v>
      </c>
      <c r="D94" s="62" t="s">
        <v>2391</v>
      </c>
      <c r="E94" s="63" t="s">
        <v>5688</v>
      </c>
      <c r="F94" s="64" t="s">
        <v>5686</v>
      </c>
      <c r="G94" s="65" t="s">
        <v>5687</v>
      </c>
      <c r="H94" s="64">
        <v>3010</v>
      </c>
      <c r="I94" s="66">
        <v>0.5</v>
      </c>
      <c r="J94" s="66">
        <v>14990</v>
      </c>
      <c r="K94" s="66">
        <f t="shared" si="2"/>
        <v>42830</v>
      </c>
      <c r="L94" s="67">
        <v>31500</v>
      </c>
      <c r="M94" s="68"/>
      <c r="N94" s="63"/>
      <c r="O94" s="21"/>
      <c r="P94" s="68"/>
      <c r="Q94" s="62"/>
      <c r="R94" s="63"/>
      <c r="T94" s="65"/>
      <c r="V94" s="66"/>
      <c r="W94" s="66"/>
      <c r="X94" s="66"/>
      <c r="Y94" s="67"/>
    </row>
    <row r="95" spans="1:25" s="64" customFormat="1" ht="13" x14ac:dyDescent="0.3">
      <c r="A95" s="63">
        <v>889</v>
      </c>
      <c r="B95" s="21"/>
      <c r="C95" s="68">
        <v>43767</v>
      </c>
      <c r="D95" s="62" t="s">
        <v>5689</v>
      </c>
      <c r="E95" s="63" t="s">
        <v>5690</v>
      </c>
      <c r="F95" s="64" t="s">
        <v>5691</v>
      </c>
      <c r="G95" s="65" t="s">
        <v>5692</v>
      </c>
      <c r="H95" s="64">
        <v>3010</v>
      </c>
      <c r="I95" s="66">
        <v>0.5</v>
      </c>
      <c r="J95" s="66">
        <v>19420</v>
      </c>
      <c r="K95" s="66">
        <f t="shared" si="2"/>
        <v>55490</v>
      </c>
      <c r="L95" s="67">
        <v>95000</v>
      </c>
      <c r="M95" s="68"/>
      <c r="N95" s="63"/>
      <c r="O95" s="21"/>
      <c r="P95" s="68"/>
      <c r="Q95" s="62"/>
      <c r="R95" s="63"/>
      <c r="T95" s="65"/>
      <c r="V95" s="66"/>
      <c r="W95" s="66"/>
      <c r="X95" s="66"/>
      <c r="Y95" s="67"/>
    </row>
    <row r="96" spans="1:25" s="64" customFormat="1" ht="13" x14ac:dyDescent="0.3">
      <c r="A96" s="63">
        <v>890</v>
      </c>
      <c r="B96" s="21"/>
      <c r="C96" s="68">
        <v>43767</v>
      </c>
      <c r="D96" s="62" t="s">
        <v>5694</v>
      </c>
      <c r="E96" s="63">
        <v>1.0269999999999999</v>
      </c>
      <c r="F96" s="64" t="s">
        <v>5695</v>
      </c>
      <c r="G96" s="65" t="s">
        <v>5696</v>
      </c>
      <c r="H96" s="64">
        <v>1030</v>
      </c>
      <c r="I96" s="66">
        <v>0.5</v>
      </c>
      <c r="J96" s="66">
        <v>1510</v>
      </c>
      <c r="K96" s="66">
        <f t="shared" si="2"/>
        <v>4310</v>
      </c>
      <c r="L96" s="67">
        <v>18000</v>
      </c>
      <c r="M96" s="68"/>
      <c r="N96" s="63"/>
      <c r="O96" s="21"/>
      <c r="P96" s="68"/>
      <c r="Q96" s="62"/>
      <c r="R96" s="63"/>
      <c r="T96" s="65"/>
      <c r="V96" s="66"/>
      <c r="W96" s="66"/>
      <c r="X96" s="66"/>
      <c r="Y96" s="67"/>
    </row>
    <row r="97" spans="1:25" s="64" customFormat="1" ht="13" x14ac:dyDescent="0.3">
      <c r="A97" s="63">
        <v>891</v>
      </c>
      <c r="B97" s="21"/>
      <c r="C97" s="68">
        <v>43767</v>
      </c>
      <c r="D97" s="62" t="s">
        <v>5697</v>
      </c>
      <c r="E97" s="63">
        <v>1.3041</v>
      </c>
      <c r="F97" s="64" t="s">
        <v>5698</v>
      </c>
      <c r="G97" s="65" t="s">
        <v>5699</v>
      </c>
      <c r="H97" s="64">
        <v>2040</v>
      </c>
      <c r="I97" s="66">
        <v>0.5</v>
      </c>
      <c r="J97" s="66">
        <v>2200</v>
      </c>
      <c r="K97" s="66">
        <f t="shared" si="2"/>
        <v>6290</v>
      </c>
      <c r="L97" s="67">
        <v>75000</v>
      </c>
      <c r="M97" s="68"/>
      <c r="N97" s="63"/>
      <c r="O97" s="21"/>
      <c r="P97" s="68"/>
      <c r="Q97" s="62"/>
      <c r="R97" s="63"/>
      <c r="T97" s="65"/>
      <c r="V97" s="66"/>
      <c r="W97" s="66"/>
      <c r="X97" s="66"/>
      <c r="Y97" s="67"/>
    </row>
    <row r="98" spans="1:25" s="64" customFormat="1" ht="13" x14ac:dyDescent="0.3">
      <c r="A98" s="63">
        <v>892</v>
      </c>
      <c r="B98" s="21"/>
      <c r="C98" s="68">
        <v>43768</v>
      </c>
      <c r="D98" s="62" t="s">
        <v>5705</v>
      </c>
      <c r="E98" s="63" t="s">
        <v>5706</v>
      </c>
      <c r="F98" s="64" t="s">
        <v>5707</v>
      </c>
      <c r="G98" s="65" t="s">
        <v>5708</v>
      </c>
      <c r="H98" s="64">
        <v>3010</v>
      </c>
      <c r="I98" s="66">
        <v>0.5</v>
      </c>
      <c r="J98" s="66">
        <v>19610</v>
      </c>
      <c r="K98" s="66">
        <f t="shared" ref="K98:K114" si="3">ROUND(J98/0.35,-1)</f>
        <v>56030</v>
      </c>
      <c r="L98" s="67">
        <v>99900</v>
      </c>
      <c r="M98" s="68"/>
      <c r="N98" s="63"/>
      <c r="O98" s="21"/>
      <c r="P98" s="68"/>
      <c r="Q98" s="62"/>
      <c r="R98" s="63"/>
      <c r="T98" s="65"/>
      <c r="V98" s="66"/>
      <c r="W98" s="66"/>
      <c r="X98" s="66"/>
      <c r="Y98" s="67"/>
    </row>
    <row r="99" spans="1:25" s="64" customFormat="1" ht="13" x14ac:dyDescent="0.3">
      <c r="A99" s="63">
        <v>893</v>
      </c>
      <c r="B99" s="21"/>
      <c r="C99" s="68">
        <v>43767</v>
      </c>
      <c r="D99" s="62" t="s">
        <v>5700</v>
      </c>
      <c r="E99" s="63" t="s">
        <v>948</v>
      </c>
      <c r="F99" s="64" t="s">
        <v>5703</v>
      </c>
      <c r="G99" s="65" t="s">
        <v>5704</v>
      </c>
      <c r="H99" s="64">
        <v>3010</v>
      </c>
      <c r="I99" s="66">
        <v>1</v>
      </c>
      <c r="J99" s="66">
        <v>31100</v>
      </c>
      <c r="K99" s="66">
        <f t="shared" si="3"/>
        <v>88860</v>
      </c>
      <c r="L99" s="67">
        <v>105000</v>
      </c>
      <c r="M99" s="68"/>
      <c r="N99" s="63"/>
      <c r="O99" s="21"/>
      <c r="P99" s="68"/>
      <c r="Q99" s="62"/>
      <c r="R99" s="63"/>
      <c r="T99" s="65"/>
      <c r="V99" s="66"/>
      <c r="W99" s="66"/>
      <c r="X99" s="66"/>
      <c r="Y99" s="67"/>
    </row>
    <row r="100" spans="1:25" s="64" customFormat="1" ht="13" x14ac:dyDescent="0.3">
      <c r="A100" s="63">
        <v>894</v>
      </c>
      <c r="B100" s="21"/>
      <c r="C100" s="68">
        <v>43768</v>
      </c>
      <c r="D100" s="62" t="s">
        <v>5714</v>
      </c>
      <c r="E100" s="63">
        <v>1.099</v>
      </c>
      <c r="F100" s="64" t="s">
        <v>5715</v>
      </c>
      <c r="G100" s="65" t="s">
        <v>5716</v>
      </c>
      <c r="H100" s="64">
        <v>1050</v>
      </c>
      <c r="I100" s="66">
        <v>0.5</v>
      </c>
      <c r="J100" s="66">
        <v>2030</v>
      </c>
      <c r="K100" s="66">
        <f t="shared" si="3"/>
        <v>5800</v>
      </c>
      <c r="L100" s="67">
        <v>25033.05</v>
      </c>
      <c r="M100" s="68"/>
      <c r="N100" s="63"/>
      <c r="O100" s="21"/>
      <c r="P100" s="68"/>
      <c r="Q100" s="62"/>
      <c r="R100" s="63"/>
      <c r="T100" s="65"/>
      <c r="V100" s="66"/>
      <c r="W100" s="66"/>
      <c r="X100" s="66"/>
      <c r="Y100" s="67"/>
    </row>
    <row r="101" spans="1:25" s="64" customFormat="1" ht="13" x14ac:dyDescent="0.3">
      <c r="A101" s="63">
        <v>895</v>
      </c>
      <c r="B101" s="21"/>
      <c r="C101" s="68">
        <v>43768</v>
      </c>
      <c r="D101" s="62" t="s">
        <v>5719</v>
      </c>
      <c r="E101" s="63" t="s">
        <v>5720</v>
      </c>
      <c r="F101" s="64" t="s">
        <v>5721</v>
      </c>
      <c r="G101" s="65" t="s">
        <v>5722</v>
      </c>
      <c r="H101" s="64">
        <v>3010</v>
      </c>
      <c r="I101" s="66">
        <v>0.5</v>
      </c>
      <c r="J101" s="66">
        <v>37620</v>
      </c>
      <c r="K101" s="66">
        <f t="shared" si="3"/>
        <v>107490</v>
      </c>
      <c r="L101" s="67">
        <v>153000</v>
      </c>
      <c r="M101" s="68"/>
      <c r="N101" s="63"/>
      <c r="O101" s="21"/>
      <c r="P101" s="68"/>
      <c r="Q101" s="62"/>
      <c r="R101" s="63"/>
      <c r="T101" s="65"/>
      <c r="V101" s="66"/>
      <c r="W101" s="66"/>
      <c r="X101" s="66"/>
      <c r="Y101" s="67"/>
    </row>
    <row r="102" spans="1:25" s="64" customFormat="1" ht="13" x14ac:dyDescent="0.3">
      <c r="A102" s="63">
        <v>896</v>
      </c>
      <c r="B102" s="21"/>
      <c r="C102" s="68">
        <v>43768</v>
      </c>
      <c r="D102" s="62" t="s">
        <v>5717</v>
      </c>
      <c r="E102" s="63">
        <v>4.4950000000000001</v>
      </c>
      <c r="F102" s="64" t="s">
        <v>5715</v>
      </c>
      <c r="G102" s="65" t="s">
        <v>5718</v>
      </c>
      <c r="H102" s="64">
        <v>1050</v>
      </c>
      <c r="I102" s="66">
        <v>1</v>
      </c>
      <c r="J102" s="66">
        <v>10700</v>
      </c>
      <c r="K102" s="66">
        <f t="shared" si="3"/>
        <v>30570</v>
      </c>
      <c r="L102" s="67">
        <v>134000</v>
      </c>
      <c r="M102" s="68"/>
      <c r="N102" s="63"/>
      <c r="O102" s="21"/>
      <c r="P102" s="68"/>
      <c r="Q102" s="62"/>
      <c r="R102" s="63"/>
      <c r="T102" s="65"/>
      <c r="V102" s="66"/>
      <c r="W102" s="66"/>
      <c r="X102" s="66"/>
      <c r="Y102" s="67"/>
    </row>
    <row r="103" spans="1:25" s="64" customFormat="1" ht="13" x14ac:dyDescent="0.3">
      <c r="A103" s="63">
        <v>897</v>
      </c>
      <c r="B103" s="21"/>
      <c r="C103" s="68">
        <v>43768</v>
      </c>
      <c r="D103" s="62" t="s">
        <v>5723</v>
      </c>
      <c r="E103" s="63">
        <v>5.4080000000000004</v>
      </c>
      <c r="F103" s="64" t="s">
        <v>5715</v>
      </c>
      <c r="G103" s="64" t="s">
        <v>3533</v>
      </c>
      <c r="H103" s="64">
        <v>1050</v>
      </c>
      <c r="I103" s="66">
        <v>0.5</v>
      </c>
      <c r="J103" s="66">
        <v>9920</v>
      </c>
      <c r="K103" s="66">
        <f t="shared" si="3"/>
        <v>28340</v>
      </c>
      <c r="L103" s="67"/>
      <c r="M103" s="68"/>
      <c r="N103" s="63"/>
      <c r="O103" s="21"/>
      <c r="P103" s="68"/>
      <c r="Q103" s="62"/>
      <c r="R103" s="63"/>
      <c r="T103" s="65"/>
      <c r="V103" s="66"/>
      <c r="W103" s="66"/>
      <c r="X103" s="66"/>
      <c r="Y103" s="67"/>
    </row>
    <row r="104" spans="1:25" s="64" customFormat="1" ht="13" x14ac:dyDescent="0.3">
      <c r="A104" s="63">
        <v>898</v>
      </c>
      <c r="B104" s="21"/>
      <c r="C104" s="68">
        <v>43768</v>
      </c>
      <c r="D104" s="62" t="s">
        <v>5724</v>
      </c>
      <c r="E104" s="63">
        <v>10.032</v>
      </c>
      <c r="F104" s="64" t="s">
        <v>5715</v>
      </c>
      <c r="G104" s="65" t="s">
        <v>5725</v>
      </c>
      <c r="H104" s="64">
        <v>1050</v>
      </c>
      <c r="I104" s="66">
        <v>0.5</v>
      </c>
      <c r="J104" s="66">
        <v>18400</v>
      </c>
      <c r="K104" s="66">
        <f t="shared" si="3"/>
        <v>52570</v>
      </c>
      <c r="L104" s="67">
        <v>228508.9</v>
      </c>
      <c r="M104" s="68"/>
      <c r="N104" s="63"/>
      <c r="O104" s="21"/>
      <c r="P104" s="68"/>
      <c r="Q104" s="62"/>
      <c r="R104" s="63"/>
      <c r="T104" s="65"/>
      <c r="V104" s="66"/>
      <c r="W104" s="66"/>
      <c r="X104" s="66"/>
      <c r="Y104" s="67"/>
    </row>
    <row r="105" spans="1:25" s="64" customFormat="1" ht="13" x14ac:dyDescent="0.3">
      <c r="A105" s="63">
        <v>899</v>
      </c>
      <c r="B105" s="21"/>
      <c r="C105" s="68">
        <v>43769</v>
      </c>
      <c r="D105" s="62" t="s">
        <v>5752</v>
      </c>
      <c r="E105" s="63">
        <v>10.081</v>
      </c>
      <c r="F105" s="64" t="s">
        <v>5751</v>
      </c>
      <c r="G105" s="65" t="s">
        <v>5749</v>
      </c>
      <c r="H105" s="64">
        <v>1120</v>
      </c>
      <c r="I105" s="66">
        <v>0.5</v>
      </c>
      <c r="J105" s="66">
        <v>18250</v>
      </c>
      <c r="K105" s="66">
        <f t="shared" si="3"/>
        <v>52140</v>
      </c>
      <c r="L105" s="67">
        <v>18250</v>
      </c>
      <c r="M105" s="68"/>
      <c r="N105" s="63"/>
      <c r="O105" s="21"/>
      <c r="P105" s="68"/>
      <c r="Q105" s="62"/>
      <c r="R105" s="63"/>
      <c r="T105" s="65"/>
      <c r="V105" s="66"/>
      <c r="W105" s="66"/>
      <c r="X105" s="66"/>
      <c r="Y105" s="67"/>
    </row>
    <row r="106" spans="1:25" s="64" customFormat="1" ht="13" x14ac:dyDescent="0.3">
      <c r="A106" s="63">
        <v>900</v>
      </c>
      <c r="B106" s="21"/>
      <c r="C106" s="68">
        <v>43768</v>
      </c>
      <c r="D106" s="62" t="s">
        <v>5726</v>
      </c>
      <c r="E106" s="63" t="s">
        <v>5727</v>
      </c>
      <c r="F106" s="64" t="s">
        <v>5728</v>
      </c>
      <c r="G106" s="65" t="s">
        <v>5729</v>
      </c>
      <c r="H106" s="64">
        <v>3010</v>
      </c>
      <c r="I106" s="66">
        <v>0.5</v>
      </c>
      <c r="J106" s="66">
        <v>26980</v>
      </c>
      <c r="K106" s="66">
        <f t="shared" si="3"/>
        <v>77090</v>
      </c>
      <c r="L106" s="67">
        <f>6400+20580</f>
        <v>26980</v>
      </c>
      <c r="M106" s="68"/>
      <c r="N106" s="63"/>
      <c r="O106" s="21"/>
      <c r="P106" s="68"/>
      <c r="Q106" s="62"/>
      <c r="R106" s="63"/>
      <c r="T106" s="65"/>
      <c r="V106" s="66"/>
      <c r="W106" s="66"/>
      <c r="X106" s="66"/>
      <c r="Y106" s="67"/>
    </row>
    <row r="107" spans="1:25" s="64" customFormat="1" ht="13" x14ac:dyDescent="0.3">
      <c r="A107" s="63">
        <v>901</v>
      </c>
      <c r="B107" s="21"/>
      <c r="C107" s="68">
        <v>43768</v>
      </c>
      <c r="D107" s="62" t="s">
        <v>5734</v>
      </c>
      <c r="E107" s="63" t="s">
        <v>5735</v>
      </c>
      <c r="F107" s="64" t="s">
        <v>5736</v>
      </c>
      <c r="G107" s="65" t="s">
        <v>5737</v>
      </c>
      <c r="H107" s="64">
        <v>2050</v>
      </c>
      <c r="I107" s="66">
        <v>0.5</v>
      </c>
      <c r="J107" s="66">
        <v>28680</v>
      </c>
      <c r="K107" s="66">
        <f t="shared" si="3"/>
        <v>81940</v>
      </c>
      <c r="L107" s="67">
        <v>95000</v>
      </c>
      <c r="M107" s="68"/>
      <c r="N107" s="63"/>
      <c r="O107" s="21"/>
      <c r="P107" s="68"/>
      <c r="Q107" s="62"/>
      <c r="R107" s="63"/>
      <c r="T107" s="65"/>
      <c r="V107" s="66"/>
      <c r="W107" s="66"/>
      <c r="X107" s="66"/>
      <c r="Y107" s="67"/>
    </row>
    <row r="108" spans="1:25" s="64" customFormat="1" ht="13" x14ac:dyDescent="0.3">
      <c r="A108" s="63">
        <v>902</v>
      </c>
      <c r="B108" s="21"/>
      <c r="C108" s="68">
        <v>43768</v>
      </c>
      <c r="D108" s="62" t="s">
        <v>5753</v>
      </c>
      <c r="E108" s="63">
        <v>80</v>
      </c>
      <c r="F108" s="64" t="s">
        <v>5750</v>
      </c>
      <c r="G108" s="65" t="s">
        <v>5749</v>
      </c>
      <c r="H108" s="64">
        <v>1120</v>
      </c>
      <c r="I108" s="66">
        <v>0.5</v>
      </c>
      <c r="J108" s="66">
        <v>147000</v>
      </c>
      <c r="K108" s="66">
        <f t="shared" si="3"/>
        <v>420000</v>
      </c>
      <c r="L108" s="67">
        <v>400000</v>
      </c>
      <c r="M108" s="68"/>
      <c r="N108" s="63"/>
      <c r="O108" s="21"/>
      <c r="P108" s="68"/>
      <c r="Q108" s="62"/>
      <c r="R108" s="63"/>
      <c r="T108" s="65"/>
      <c r="V108" s="66"/>
      <c r="W108" s="66"/>
      <c r="X108" s="66"/>
      <c r="Y108" s="67"/>
    </row>
    <row r="109" spans="1:25" s="64" customFormat="1" ht="13" x14ac:dyDescent="0.3">
      <c r="A109" s="63">
        <v>903</v>
      </c>
      <c r="B109" s="21"/>
      <c r="C109" s="68">
        <v>43769</v>
      </c>
      <c r="D109" s="62" t="s">
        <v>5762</v>
      </c>
      <c r="E109" s="63">
        <v>40</v>
      </c>
      <c r="F109" s="64" t="s">
        <v>5763</v>
      </c>
      <c r="G109" s="65" t="s">
        <v>5764</v>
      </c>
      <c r="H109" s="64">
        <v>1160</v>
      </c>
      <c r="I109" s="66">
        <v>0.5</v>
      </c>
      <c r="J109" s="66">
        <v>54360</v>
      </c>
      <c r="K109" s="66">
        <f t="shared" si="3"/>
        <v>155310</v>
      </c>
      <c r="L109" s="67">
        <v>40000</v>
      </c>
      <c r="M109" s="68"/>
      <c r="N109" s="63"/>
      <c r="O109" s="21"/>
      <c r="P109" s="68"/>
      <c r="Q109" s="62"/>
      <c r="R109" s="63"/>
      <c r="T109" s="65"/>
      <c r="V109" s="66"/>
      <c r="W109" s="66"/>
      <c r="X109" s="66"/>
      <c r="Y109" s="67"/>
    </row>
    <row r="110" spans="1:25" s="64" customFormat="1" ht="13" x14ac:dyDescent="0.3">
      <c r="A110" s="63">
        <v>904</v>
      </c>
      <c r="B110" s="21"/>
      <c r="C110" s="68">
        <v>43769</v>
      </c>
      <c r="D110" s="62" t="s">
        <v>5811</v>
      </c>
      <c r="E110" s="63">
        <v>12.382999999999999</v>
      </c>
      <c r="F110" s="64" t="s">
        <v>5769</v>
      </c>
      <c r="G110" s="65" t="s">
        <v>5770</v>
      </c>
      <c r="H110" s="64">
        <v>1220</v>
      </c>
      <c r="I110" s="66">
        <v>0.5</v>
      </c>
      <c r="J110" s="66">
        <v>41080</v>
      </c>
      <c r="K110" s="66">
        <f t="shared" si="3"/>
        <v>117370</v>
      </c>
      <c r="L110" s="67">
        <v>230000</v>
      </c>
      <c r="M110" s="68"/>
      <c r="N110" s="63"/>
      <c r="O110" s="21"/>
      <c r="P110" s="68"/>
      <c r="Q110" s="62"/>
      <c r="R110" s="63"/>
      <c r="T110" s="65"/>
      <c r="V110" s="66"/>
      <c r="W110" s="66"/>
      <c r="X110" s="66"/>
      <c r="Y110" s="67"/>
    </row>
    <row r="111" spans="1:25" s="64" customFormat="1" ht="13" x14ac:dyDescent="0.3">
      <c r="A111" s="63"/>
      <c r="B111" s="21"/>
      <c r="C111" s="68"/>
      <c r="D111" s="62" t="s">
        <v>5180</v>
      </c>
      <c r="E111" s="63" t="s">
        <v>553</v>
      </c>
      <c r="F111" s="64" t="s">
        <v>77</v>
      </c>
      <c r="G111" s="65" t="s">
        <v>77</v>
      </c>
      <c r="H111" s="64">
        <v>2050</v>
      </c>
      <c r="I111" s="66">
        <v>1</v>
      </c>
      <c r="J111" s="66">
        <v>36830</v>
      </c>
      <c r="K111" s="66">
        <f t="shared" si="3"/>
        <v>105230</v>
      </c>
      <c r="L111" s="67">
        <v>92000</v>
      </c>
      <c r="M111" s="68"/>
      <c r="N111" s="63"/>
      <c r="O111" s="21"/>
      <c r="P111" s="68"/>
      <c r="Q111" s="62"/>
      <c r="R111" s="63"/>
      <c r="T111" s="65"/>
      <c r="V111" s="66"/>
      <c r="W111" s="66"/>
      <c r="X111" s="66"/>
      <c r="Y111" s="67"/>
    </row>
    <row r="112" spans="1:25" s="64" customFormat="1" ht="13" x14ac:dyDescent="0.3">
      <c r="A112" s="63"/>
      <c r="B112" s="21"/>
      <c r="C112" s="68"/>
      <c r="D112" s="62" t="s">
        <v>4679</v>
      </c>
      <c r="E112" s="63">
        <v>30.693999999999999</v>
      </c>
      <c r="F112" s="64" t="s">
        <v>77</v>
      </c>
      <c r="G112" s="65" t="s">
        <v>77</v>
      </c>
      <c r="I112" s="66"/>
      <c r="J112" s="66">
        <v>36160</v>
      </c>
      <c r="K112" s="66">
        <f t="shared" si="3"/>
        <v>103310</v>
      </c>
      <c r="L112" s="67"/>
      <c r="M112" s="68"/>
      <c r="N112" s="63"/>
      <c r="O112" s="21"/>
      <c r="P112" s="68"/>
      <c r="Q112" s="62"/>
      <c r="R112" s="63"/>
      <c r="T112" s="65"/>
      <c r="V112" s="66"/>
      <c r="W112" s="66"/>
      <c r="X112" s="66"/>
      <c r="Y112" s="67"/>
    </row>
    <row r="113" spans="1:25" s="64" customFormat="1" ht="13" x14ac:dyDescent="0.3">
      <c r="A113" s="63"/>
      <c r="B113" s="21"/>
      <c r="C113" s="68"/>
      <c r="D113" s="62" t="s">
        <v>5487</v>
      </c>
      <c r="E113" s="63">
        <v>56030</v>
      </c>
      <c r="F113" s="64" t="s">
        <v>77</v>
      </c>
      <c r="G113" s="65" t="s">
        <v>77</v>
      </c>
      <c r="I113" s="66"/>
      <c r="J113" s="66">
        <v>56030</v>
      </c>
      <c r="K113" s="66">
        <f t="shared" si="3"/>
        <v>160090</v>
      </c>
      <c r="L113" s="67"/>
      <c r="M113" s="68"/>
      <c r="N113" s="63"/>
      <c r="O113" s="21"/>
      <c r="P113" s="68"/>
      <c r="Q113" s="62"/>
      <c r="R113" s="63"/>
      <c r="T113" s="65"/>
      <c r="V113" s="66"/>
      <c r="W113" s="66"/>
      <c r="X113" s="66"/>
      <c r="Y113" s="67"/>
    </row>
    <row r="114" spans="1:25" s="64" customFormat="1" ht="13" x14ac:dyDescent="0.3">
      <c r="A114" s="63"/>
      <c r="B114" s="21"/>
      <c r="C114" s="68"/>
      <c r="D114" s="62" t="s">
        <v>5488</v>
      </c>
      <c r="E114" s="63">
        <v>29660</v>
      </c>
      <c r="F114" s="64" t="s">
        <v>77</v>
      </c>
      <c r="G114" s="65" t="s">
        <v>77</v>
      </c>
      <c r="I114" s="66"/>
      <c r="J114" s="41">
        <v>29660</v>
      </c>
      <c r="K114" s="41">
        <f t="shared" si="3"/>
        <v>84740</v>
      </c>
      <c r="L114" s="42"/>
      <c r="M114" s="37"/>
      <c r="N114" s="63"/>
      <c r="O114" s="21"/>
      <c r="P114" s="68"/>
      <c r="Q114" s="62"/>
      <c r="R114" s="63"/>
      <c r="T114" s="65"/>
      <c r="V114" s="66"/>
      <c r="W114" s="66"/>
      <c r="X114" s="66"/>
      <c r="Y114" s="67"/>
    </row>
    <row r="115" spans="1:25" x14ac:dyDescent="0.35">
      <c r="J115" s="163">
        <f>SUM(J2:J114)</f>
        <v>3894245</v>
      </c>
      <c r="K115" s="164">
        <f t="shared" ref="K115:L115" si="4">SUM(K2:K114)</f>
        <v>11126450</v>
      </c>
      <c r="L115" s="164">
        <f t="shared" si="4"/>
        <v>12217842.620000003</v>
      </c>
      <c r="M115" s="162">
        <f>(L115-K115)/K115</f>
        <v>9.8089922661765694E-2</v>
      </c>
      <c r="N115" s="63"/>
      <c r="O115" s="21"/>
      <c r="P115" s="68"/>
      <c r="Q115" s="62"/>
      <c r="R115" s="63"/>
      <c r="S115" s="64"/>
      <c r="T115" s="65"/>
      <c r="U115" s="64"/>
      <c r="V115" s="66"/>
      <c r="W115" s="66"/>
      <c r="X115" s="66"/>
      <c r="Y115" s="67"/>
    </row>
    <row r="116" spans="1:25" x14ac:dyDescent="0.35">
      <c r="N116" s="63"/>
      <c r="O116" s="21"/>
      <c r="P116" s="68"/>
      <c r="Q116" s="62"/>
      <c r="R116" s="63"/>
      <c r="S116" s="64"/>
      <c r="T116" s="65"/>
      <c r="U116" s="64"/>
      <c r="V116" s="66"/>
      <c r="W116" s="66"/>
      <c r="X116" s="66"/>
      <c r="Y116" s="67"/>
    </row>
    <row r="117" spans="1:25" ht="15" thickBot="1" x14ac:dyDescent="0.4">
      <c r="A117" s="165"/>
      <c r="B117" s="165"/>
      <c r="C117" s="165"/>
      <c r="D117" s="165"/>
      <c r="E117" s="165"/>
      <c r="F117" s="165"/>
      <c r="G117" s="165"/>
      <c r="H117" s="165"/>
      <c r="I117" s="165"/>
      <c r="J117" s="165"/>
      <c r="K117" s="166">
        <f>K115/109</f>
        <v>102077.52293577982</v>
      </c>
      <c r="L117" s="166">
        <f>L115/109</f>
        <v>112090.29926605507</v>
      </c>
      <c r="M117" s="165">
        <f>(L117-K117)/K117</f>
        <v>9.8089922661765555E-2</v>
      </c>
      <c r="N117" s="63"/>
      <c r="O117" s="21"/>
      <c r="P117" s="68"/>
      <c r="Q117" s="62"/>
      <c r="R117" s="63"/>
      <c r="S117" s="64"/>
      <c r="T117" s="65"/>
      <c r="U117" s="64"/>
      <c r="V117" s="66"/>
      <c r="W117" s="66"/>
      <c r="X117" s="66"/>
      <c r="Y117" s="67"/>
    </row>
    <row r="118" spans="1:25" ht="15" thickTop="1" x14ac:dyDescent="0.35">
      <c r="N118" s="63"/>
      <c r="O118" s="21"/>
      <c r="P118" s="68"/>
      <c r="Q118" s="62"/>
      <c r="R118" s="63"/>
      <c r="S118" s="64"/>
      <c r="T118" s="65"/>
      <c r="U118" s="64"/>
      <c r="V118" s="66"/>
      <c r="W118" s="66"/>
      <c r="X118" s="66"/>
      <c r="Y118" s="67"/>
    </row>
    <row r="119" spans="1:25" x14ac:dyDescent="0.35">
      <c r="A119" s="63">
        <v>905</v>
      </c>
      <c r="B119" s="21"/>
      <c r="C119" s="68">
        <v>43770</v>
      </c>
      <c r="D119" s="62" t="s">
        <v>2385</v>
      </c>
      <c r="E119" s="63" t="s">
        <v>5800</v>
      </c>
      <c r="F119" s="64" t="s">
        <v>5801</v>
      </c>
      <c r="G119" s="65" t="s">
        <v>5802</v>
      </c>
      <c r="H119" s="64">
        <v>3010</v>
      </c>
      <c r="I119" s="66">
        <v>0.5</v>
      </c>
      <c r="J119" s="66">
        <v>24170</v>
      </c>
      <c r="K119" s="66">
        <f t="shared" ref="K119:K121" si="5">ROUND(J119/0.35,-1)</f>
        <v>69060</v>
      </c>
      <c r="L119" s="67">
        <v>80000</v>
      </c>
      <c r="M119" s="66"/>
      <c r="N119" s="63"/>
      <c r="O119" s="21"/>
      <c r="P119" s="68"/>
      <c r="Q119" s="62"/>
      <c r="R119" s="63"/>
      <c r="S119" s="64"/>
      <c r="T119" s="65"/>
      <c r="U119" s="64"/>
      <c r="V119" s="66"/>
      <c r="W119" s="66"/>
      <c r="X119" s="66"/>
      <c r="Y119" s="67"/>
    </row>
    <row r="120" spans="1:25" x14ac:dyDescent="0.35">
      <c r="A120" s="63">
        <v>906</v>
      </c>
      <c r="B120" s="21"/>
      <c r="C120" s="68">
        <v>43770</v>
      </c>
      <c r="D120" s="62" t="s">
        <v>5803</v>
      </c>
      <c r="E120" s="63" t="s">
        <v>5804</v>
      </c>
      <c r="F120" s="64" t="s">
        <v>5805</v>
      </c>
      <c r="G120" s="65" t="s">
        <v>5806</v>
      </c>
      <c r="H120" s="64">
        <v>2010</v>
      </c>
      <c r="I120" s="66">
        <v>0.5</v>
      </c>
      <c r="J120" s="66">
        <v>13990</v>
      </c>
      <c r="K120" s="66">
        <f t="shared" si="5"/>
        <v>39970</v>
      </c>
      <c r="L120" s="67">
        <v>89000</v>
      </c>
      <c r="M120" s="66"/>
      <c r="N120" s="63"/>
      <c r="O120" s="21"/>
      <c r="P120" s="68"/>
      <c r="Q120" s="62"/>
      <c r="R120" s="63"/>
      <c r="S120" s="64"/>
      <c r="T120" s="65"/>
      <c r="U120" s="64"/>
      <c r="V120" s="66"/>
      <c r="W120" s="66"/>
      <c r="X120" s="66"/>
      <c r="Y120" s="67"/>
    </row>
    <row r="121" spans="1:25" x14ac:dyDescent="0.35">
      <c r="A121" s="63">
        <v>908</v>
      </c>
      <c r="B121" s="21"/>
      <c r="C121" s="68">
        <v>43773</v>
      </c>
      <c r="D121" s="62" t="s">
        <v>5816</v>
      </c>
      <c r="E121" s="63">
        <v>24.316800000000001</v>
      </c>
      <c r="F121" s="64" t="s">
        <v>5819</v>
      </c>
      <c r="G121" s="65" t="s">
        <v>5820</v>
      </c>
      <c r="H121" s="64">
        <v>1090</v>
      </c>
      <c r="I121" s="66">
        <v>1.5</v>
      </c>
      <c r="J121" s="66">
        <v>210430</v>
      </c>
      <c r="K121" s="66">
        <f t="shared" si="5"/>
        <v>601230</v>
      </c>
      <c r="L121" s="67">
        <v>800000</v>
      </c>
      <c r="M121" s="66"/>
      <c r="N121" s="63"/>
      <c r="O121" s="21"/>
      <c r="P121" s="68"/>
      <c r="Q121" s="62"/>
      <c r="R121" s="63"/>
      <c r="S121" s="64"/>
      <c r="T121" s="65"/>
      <c r="U121" s="64"/>
      <c r="V121" s="66"/>
      <c r="W121" s="66"/>
      <c r="X121" s="66"/>
      <c r="Y121" s="67"/>
    </row>
    <row r="122" spans="1:25" x14ac:dyDescent="0.35">
      <c r="A122" s="63">
        <v>909</v>
      </c>
      <c r="B122" s="21"/>
      <c r="C122" s="68">
        <v>43774</v>
      </c>
      <c r="D122" s="62" t="s">
        <v>5842</v>
      </c>
      <c r="E122" s="63">
        <v>5.024</v>
      </c>
      <c r="F122" s="64" t="s">
        <v>5843</v>
      </c>
      <c r="G122" s="65" t="s">
        <v>5844</v>
      </c>
      <c r="H122" s="64">
        <v>1010</v>
      </c>
      <c r="I122" s="66">
        <v>0.5</v>
      </c>
      <c r="J122" s="66">
        <v>10270</v>
      </c>
      <c r="K122" s="66">
        <f t="shared" ref="K122:K124" si="6">ROUND(J122/0.35,-1)</f>
        <v>29340</v>
      </c>
      <c r="L122" s="67">
        <v>48000</v>
      </c>
      <c r="M122" s="66"/>
      <c r="N122" s="63"/>
      <c r="O122" s="21"/>
      <c r="P122" s="68"/>
      <c r="Q122" s="62"/>
      <c r="R122" s="63"/>
      <c r="S122" s="64"/>
      <c r="T122" s="65"/>
      <c r="U122" s="64"/>
      <c r="V122" s="66"/>
      <c r="W122" s="66"/>
      <c r="X122" s="66"/>
      <c r="Y122" s="67"/>
    </row>
    <row r="123" spans="1:25" x14ac:dyDescent="0.35">
      <c r="A123" s="63">
        <v>910</v>
      </c>
      <c r="B123" s="21"/>
      <c r="C123" s="68">
        <v>43774</v>
      </c>
      <c r="D123" s="62" t="s">
        <v>3922</v>
      </c>
      <c r="E123" s="63" t="s">
        <v>5845</v>
      </c>
      <c r="F123" s="64" t="s">
        <v>5847</v>
      </c>
      <c r="G123" s="65" t="s">
        <v>5848</v>
      </c>
      <c r="H123" s="64">
        <v>2050</v>
      </c>
      <c r="I123" s="66">
        <v>1</v>
      </c>
      <c r="J123" s="66">
        <v>32950</v>
      </c>
      <c r="K123" s="66">
        <f t="shared" si="6"/>
        <v>94140</v>
      </c>
      <c r="L123" s="67">
        <v>109000</v>
      </c>
      <c r="M123" s="66"/>
      <c r="N123" s="63"/>
      <c r="O123" s="21"/>
      <c r="P123" s="68"/>
      <c r="Q123" s="62"/>
      <c r="R123" s="63"/>
      <c r="S123" s="64"/>
      <c r="T123" s="65"/>
      <c r="U123" s="64"/>
      <c r="V123" s="66"/>
      <c r="W123" s="66"/>
      <c r="X123" s="66"/>
      <c r="Y123" s="67"/>
    </row>
    <row r="124" spans="1:25" x14ac:dyDescent="0.35">
      <c r="A124" s="63">
        <v>907</v>
      </c>
      <c r="B124" s="21"/>
      <c r="C124" s="68">
        <v>43773</v>
      </c>
      <c r="D124" s="62" t="s">
        <v>5849</v>
      </c>
      <c r="E124" s="63">
        <v>0.50600000000000001</v>
      </c>
      <c r="F124" s="64" t="s">
        <v>5851</v>
      </c>
      <c r="G124" s="65" t="s">
        <v>5852</v>
      </c>
      <c r="H124" s="64">
        <v>1050</v>
      </c>
      <c r="I124" s="66">
        <v>1</v>
      </c>
      <c r="J124" s="66">
        <v>47370</v>
      </c>
      <c r="K124" s="66">
        <f t="shared" si="6"/>
        <v>135340</v>
      </c>
      <c r="L124" s="67">
        <v>190000</v>
      </c>
      <c r="M124" s="66"/>
      <c r="N124" s="63"/>
      <c r="O124" s="21"/>
      <c r="P124" s="68"/>
      <c r="Q124" s="62"/>
      <c r="R124" s="63"/>
      <c r="S124" s="64"/>
      <c r="T124" s="65"/>
      <c r="U124" s="64"/>
      <c r="V124" s="66"/>
      <c r="W124" s="66"/>
      <c r="X124" s="66"/>
      <c r="Y124" s="67"/>
    </row>
    <row r="125" spans="1:25" x14ac:dyDescent="0.35">
      <c r="A125" s="63">
        <v>911</v>
      </c>
      <c r="B125" s="21"/>
      <c r="C125" s="68">
        <v>43775</v>
      </c>
      <c r="D125" s="62" t="s">
        <v>5861</v>
      </c>
      <c r="E125" s="63" t="s">
        <v>5862</v>
      </c>
      <c r="F125" s="64" t="s">
        <v>5863</v>
      </c>
      <c r="G125" s="65" t="s">
        <v>5864</v>
      </c>
      <c r="H125" s="64">
        <v>3010</v>
      </c>
      <c r="I125" s="66">
        <v>0.5</v>
      </c>
      <c r="J125" s="66">
        <v>14830</v>
      </c>
      <c r="K125" s="66">
        <f t="shared" ref="K125:K126" si="7">ROUND(J125/0.35,-1)</f>
        <v>42370</v>
      </c>
      <c r="L125" s="67">
        <v>63500</v>
      </c>
      <c r="M125" s="66"/>
      <c r="N125" s="63"/>
      <c r="O125" s="21"/>
      <c r="P125" s="68"/>
      <c r="Q125" s="62"/>
      <c r="R125" s="63"/>
      <c r="S125" s="64"/>
      <c r="T125" s="65"/>
      <c r="U125" s="64"/>
      <c r="V125" s="66"/>
      <c r="W125" s="66"/>
      <c r="X125" s="66"/>
      <c r="Y125" s="67"/>
    </row>
    <row r="126" spans="1:25" x14ac:dyDescent="0.35">
      <c r="A126" s="63">
        <v>912</v>
      </c>
      <c r="B126" s="21"/>
      <c r="C126" s="68">
        <v>43775</v>
      </c>
      <c r="D126" s="62" t="s">
        <v>5874</v>
      </c>
      <c r="E126" s="63" t="s">
        <v>5876</v>
      </c>
      <c r="F126" s="64" t="s">
        <v>5878</v>
      </c>
      <c r="G126" s="65" t="s">
        <v>5879</v>
      </c>
      <c r="H126" s="64">
        <v>3010</v>
      </c>
      <c r="I126" s="66">
        <v>1</v>
      </c>
      <c r="J126" s="66">
        <v>62130</v>
      </c>
      <c r="K126" s="66">
        <f t="shared" si="7"/>
        <v>177510</v>
      </c>
      <c r="L126" s="67">
        <v>215000</v>
      </c>
      <c r="M126" s="66"/>
      <c r="N126" s="63"/>
      <c r="O126" s="21"/>
      <c r="P126" s="68"/>
      <c r="Q126" s="62"/>
      <c r="R126" s="63"/>
      <c r="S126" s="64"/>
      <c r="T126" s="65"/>
      <c r="U126" s="64"/>
      <c r="V126" s="66"/>
      <c r="W126" s="66"/>
      <c r="X126" s="66"/>
      <c r="Y126" s="67"/>
    </row>
    <row r="127" spans="1:25" x14ac:dyDescent="0.35">
      <c r="A127" s="63">
        <v>913</v>
      </c>
      <c r="B127" s="21"/>
      <c r="C127" s="68">
        <v>43775</v>
      </c>
      <c r="D127" s="62" t="s">
        <v>1390</v>
      </c>
      <c r="E127" s="63">
        <v>40.506</v>
      </c>
      <c r="F127" s="64" t="s">
        <v>2177</v>
      </c>
      <c r="G127" s="65" t="s">
        <v>5880</v>
      </c>
      <c r="H127" s="64">
        <v>1180</v>
      </c>
      <c r="I127" s="66">
        <v>0.5</v>
      </c>
      <c r="J127" s="66">
        <v>87530</v>
      </c>
      <c r="K127" s="66">
        <f t="shared" ref="K127:K132" si="8">ROUND(J127/0.35,-1)</f>
        <v>250090</v>
      </c>
      <c r="L127" s="67">
        <v>243030</v>
      </c>
      <c r="M127" s="66"/>
      <c r="N127" s="63"/>
      <c r="O127" s="21"/>
      <c r="P127" s="68"/>
      <c r="Q127" s="62"/>
      <c r="R127" s="63"/>
      <c r="S127" s="64"/>
      <c r="T127" s="65"/>
      <c r="U127" s="64"/>
      <c r="V127" s="66"/>
      <c r="W127" s="66"/>
      <c r="X127" s="66"/>
      <c r="Y127" s="67"/>
    </row>
    <row r="128" spans="1:25" x14ac:dyDescent="0.35">
      <c r="A128" s="63">
        <v>914</v>
      </c>
      <c r="B128" s="21"/>
      <c r="C128" s="68">
        <v>43775</v>
      </c>
      <c r="D128" s="62" t="s">
        <v>5886</v>
      </c>
      <c r="E128" s="63">
        <v>25.001000000000001</v>
      </c>
      <c r="F128" s="64" t="s">
        <v>5887</v>
      </c>
      <c r="G128" s="65" t="s">
        <v>5888</v>
      </c>
      <c r="H128" s="64">
        <v>1010</v>
      </c>
      <c r="I128" s="66">
        <v>0.5</v>
      </c>
      <c r="J128" s="66">
        <v>67780</v>
      </c>
      <c r="K128" s="66">
        <f t="shared" si="8"/>
        <v>193660</v>
      </c>
      <c r="L128" s="67">
        <v>250000</v>
      </c>
      <c r="M128" s="66"/>
      <c r="N128" s="63"/>
      <c r="O128" s="21"/>
      <c r="P128" s="68"/>
      <c r="Q128" s="62"/>
      <c r="R128" s="63"/>
      <c r="S128" s="64"/>
      <c r="T128" s="65"/>
      <c r="U128" s="64"/>
      <c r="V128" s="66"/>
      <c r="W128" s="66"/>
      <c r="X128" s="66"/>
      <c r="Y128" s="67"/>
    </row>
    <row r="129" spans="1:25" x14ac:dyDescent="0.35">
      <c r="A129" s="63">
        <v>915</v>
      </c>
      <c r="B129" s="21"/>
      <c r="C129" s="68">
        <v>43776</v>
      </c>
      <c r="D129" s="62" t="s">
        <v>5889</v>
      </c>
      <c r="E129" s="63" t="s">
        <v>5028</v>
      </c>
      <c r="F129" s="64" t="s">
        <v>5891</v>
      </c>
      <c r="G129" s="65" t="s">
        <v>5892</v>
      </c>
      <c r="H129" s="64">
        <v>2030</v>
      </c>
      <c r="I129" s="66">
        <v>1</v>
      </c>
      <c r="J129" s="66">
        <v>30410</v>
      </c>
      <c r="K129" s="66">
        <f t="shared" si="8"/>
        <v>86890</v>
      </c>
      <c r="L129" s="67">
        <v>105000</v>
      </c>
      <c r="M129" s="66"/>
      <c r="N129" s="63"/>
      <c r="O129" s="21"/>
      <c r="P129" s="68"/>
      <c r="Q129" s="62"/>
      <c r="R129" s="63"/>
      <c r="S129" s="64"/>
      <c r="T129" s="65"/>
      <c r="U129" s="64"/>
      <c r="V129" s="66"/>
      <c r="W129" s="66"/>
      <c r="X129" s="66"/>
      <c r="Y129" s="67"/>
    </row>
    <row r="130" spans="1:25" x14ac:dyDescent="0.35">
      <c r="A130" s="63">
        <v>916</v>
      </c>
      <c r="B130" s="21"/>
      <c r="C130" s="68">
        <v>43776</v>
      </c>
      <c r="D130" s="62" t="s">
        <v>5893</v>
      </c>
      <c r="E130" s="63">
        <v>8.0020000000000007</v>
      </c>
      <c r="F130" s="64" t="s">
        <v>5894</v>
      </c>
      <c r="G130" s="65" t="s">
        <v>5895</v>
      </c>
      <c r="H130" s="64">
        <v>1130</v>
      </c>
      <c r="I130" s="66">
        <v>0.5</v>
      </c>
      <c r="J130" s="66">
        <v>45130</v>
      </c>
      <c r="K130" s="66">
        <f t="shared" si="8"/>
        <v>128940</v>
      </c>
      <c r="L130" s="67">
        <v>125000</v>
      </c>
      <c r="M130" s="66"/>
      <c r="N130" s="63"/>
      <c r="O130" s="21"/>
      <c r="P130" s="68"/>
      <c r="Q130" s="62"/>
      <c r="R130" s="63"/>
      <c r="S130" s="64"/>
      <c r="T130" s="65"/>
      <c r="U130" s="64"/>
      <c r="V130" s="66"/>
      <c r="W130" s="66"/>
      <c r="X130" s="66"/>
      <c r="Y130" s="67"/>
    </row>
    <row r="131" spans="1:25" x14ac:dyDescent="0.35">
      <c r="A131" s="63">
        <v>917</v>
      </c>
      <c r="B131" s="21"/>
      <c r="C131" s="68">
        <v>43776</v>
      </c>
      <c r="D131" s="62" t="s">
        <v>5901</v>
      </c>
      <c r="E131" s="63" t="s">
        <v>5902</v>
      </c>
      <c r="F131" s="64" t="s">
        <v>5903</v>
      </c>
      <c r="G131" s="65" t="s">
        <v>5904</v>
      </c>
      <c r="H131" s="64">
        <v>3010</v>
      </c>
      <c r="I131" s="66">
        <v>0.5</v>
      </c>
      <c r="J131" s="66">
        <v>26560</v>
      </c>
      <c r="K131" s="66">
        <f t="shared" si="8"/>
        <v>75890</v>
      </c>
      <c r="L131" s="67">
        <v>50000</v>
      </c>
      <c r="M131" s="66"/>
      <c r="N131" s="63"/>
      <c r="O131" s="21"/>
      <c r="P131" s="68"/>
      <c r="Q131" s="62"/>
      <c r="R131" s="63"/>
      <c r="S131" s="64"/>
      <c r="T131" s="65"/>
      <c r="U131" s="64"/>
      <c r="V131" s="66"/>
      <c r="W131" s="66"/>
      <c r="X131" s="66"/>
      <c r="Y131" s="67"/>
    </row>
    <row r="132" spans="1:25" x14ac:dyDescent="0.35">
      <c r="A132" s="63">
        <v>918</v>
      </c>
      <c r="B132" s="21"/>
      <c r="C132" s="68">
        <v>43776</v>
      </c>
      <c r="D132" s="62" t="s">
        <v>5905</v>
      </c>
      <c r="E132" s="63">
        <v>0.92</v>
      </c>
      <c r="F132" s="64" t="s">
        <v>5907</v>
      </c>
      <c r="G132" s="65" t="s">
        <v>5939</v>
      </c>
      <c r="H132" s="64">
        <v>1050</v>
      </c>
      <c r="I132" s="66">
        <v>1</v>
      </c>
      <c r="J132" s="66">
        <v>37110</v>
      </c>
      <c r="K132" s="66">
        <f t="shared" si="8"/>
        <v>106030</v>
      </c>
      <c r="L132" s="67">
        <v>190000</v>
      </c>
      <c r="M132" s="66"/>
      <c r="N132" s="63"/>
      <c r="O132" s="21"/>
      <c r="P132" s="68"/>
      <c r="Q132" s="62"/>
      <c r="R132" s="63"/>
      <c r="S132" s="64"/>
      <c r="T132" s="65"/>
      <c r="U132" s="64"/>
      <c r="V132" s="66"/>
      <c r="W132" s="66"/>
      <c r="X132" s="66"/>
      <c r="Y132" s="67"/>
    </row>
    <row r="133" spans="1:25" x14ac:dyDescent="0.35">
      <c r="A133" s="63">
        <v>920</v>
      </c>
      <c r="B133" s="21"/>
      <c r="C133" s="68">
        <v>43412</v>
      </c>
      <c r="D133" s="62" t="s">
        <v>5922</v>
      </c>
      <c r="E133" s="63">
        <v>5.7169999999999996</v>
      </c>
      <c r="F133" s="64" t="s">
        <v>5923</v>
      </c>
      <c r="G133" s="65" t="s">
        <v>5924</v>
      </c>
      <c r="H133" s="64">
        <v>1120</v>
      </c>
      <c r="I133" s="66">
        <v>0.5</v>
      </c>
      <c r="J133" s="66">
        <v>48100</v>
      </c>
      <c r="K133" s="66">
        <f t="shared" ref="K133:K137" si="9">ROUND(J133/0.35,-1)</f>
        <v>137430</v>
      </c>
      <c r="L133" s="67">
        <v>220000</v>
      </c>
      <c r="M133" s="66"/>
      <c r="N133" s="63"/>
      <c r="O133" s="21"/>
      <c r="P133" s="68"/>
      <c r="Q133" s="62"/>
      <c r="R133" s="63"/>
      <c r="S133" s="64"/>
      <c r="T133" s="65"/>
      <c r="U133" s="64"/>
      <c r="V133" s="66"/>
      <c r="W133" s="66"/>
      <c r="X133" s="66"/>
      <c r="Y133" s="67"/>
    </row>
    <row r="134" spans="1:25" x14ac:dyDescent="0.35">
      <c r="A134" s="63">
        <v>919</v>
      </c>
      <c r="B134" s="21"/>
      <c r="C134" s="68">
        <v>43777</v>
      </c>
      <c r="D134" s="62" t="s">
        <v>5925</v>
      </c>
      <c r="E134" s="63">
        <v>0.19470000000000001</v>
      </c>
      <c r="F134" s="64" t="s">
        <v>5926</v>
      </c>
      <c r="G134" s="65" t="s">
        <v>5927</v>
      </c>
      <c r="H134" s="64">
        <v>2040</v>
      </c>
      <c r="I134" s="66">
        <v>0.5</v>
      </c>
      <c r="J134" s="66">
        <v>19280</v>
      </c>
      <c r="K134" s="66">
        <f t="shared" si="9"/>
        <v>55090</v>
      </c>
      <c r="L134" s="67">
        <v>2000</v>
      </c>
      <c r="M134" s="66"/>
      <c r="N134" s="63"/>
      <c r="O134" s="21"/>
      <c r="P134" s="68"/>
      <c r="Q134" s="62"/>
      <c r="R134" s="63"/>
      <c r="S134" s="64"/>
      <c r="T134" s="65"/>
      <c r="U134" s="64"/>
      <c r="V134" s="66"/>
      <c r="W134" s="66"/>
      <c r="X134" s="66"/>
      <c r="Y134" s="67"/>
    </row>
    <row r="135" spans="1:25" x14ac:dyDescent="0.35">
      <c r="A135" s="63">
        <v>921</v>
      </c>
      <c r="B135" s="21"/>
      <c r="C135" s="68">
        <v>43777</v>
      </c>
      <c r="D135" s="62" t="s">
        <v>5929</v>
      </c>
      <c r="E135" s="63">
        <v>30.202999999999999</v>
      </c>
      <c r="F135" s="64" t="s">
        <v>5931</v>
      </c>
      <c r="G135" s="65" t="s">
        <v>5932</v>
      </c>
      <c r="H135" s="64">
        <v>1040</v>
      </c>
      <c r="I135" s="66">
        <v>1</v>
      </c>
      <c r="J135" s="66">
        <v>62420</v>
      </c>
      <c r="K135" s="66">
        <f t="shared" si="9"/>
        <v>178340</v>
      </c>
      <c r="L135" s="67">
        <v>130000</v>
      </c>
      <c r="M135" s="66"/>
      <c r="N135" s="63"/>
      <c r="O135" s="21"/>
      <c r="P135" s="68"/>
      <c r="Q135" s="62"/>
      <c r="R135" s="63"/>
      <c r="S135" s="64"/>
      <c r="T135" s="65"/>
      <c r="U135" s="64"/>
      <c r="V135" s="66"/>
      <c r="W135" s="66"/>
      <c r="X135" s="66"/>
      <c r="Y135" s="67"/>
    </row>
    <row r="136" spans="1:25" x14ac:dyDescent="0.35">
      <c r="A136" s="63">
        <v>922</v>
      </c>
      <c r="B136" s="21"/>
      <c r="C136" s="68">
        <v>43777</v>
      </c>
      <c r="D136" s="62" t="s">
        <v>5933</v>
      </c>
      <c r="E136" s="63">
        <v>8.3299999999999999E-2</v>
      </c>
      <c r="F136" s="64" t="s">
        <v>5934</v>
      </c>
      <c r="G136" s="65" t="s">
        <v>5935</v>
      </c>
      <c r="H136" s="64">
        <v>3010</v>
      </c>
      <c r="I136" s="66">
        <v>0.5</v>
      </c>
      <c r="J136" s="66">
        <v>20340</v>
      </c>
      <c r="K136" s="66">
        <f t="shared" si="9"/>
        <v>58110</v>
      </c>
      <c r="L136" s="67">
        <v>74000</v>
      </c>
      <c r="M136" s="66"/>
      <c r="N136" s="63"/>
      <c r="O136" s="21"/>
      <c r="P136" s="68"/>
      <c r="Q136" s="62"/>
      <c r="R136" s="63"/>
      <c r="S136" s="64"/>
      <c r="T136" s="65"/>
      <c r="U136" s="64"/>
      <c r="V136" s="66"/>
      <c r="W136" s="66"/>
      <c r="X136" s="66"/>
      <c r="Y136" s="67"/>
    </row>
    <row r="137" spans="1:25" x14ac:dyDescent="0.35">
      <c r="A137" s="63">
        <v>923</v>
      </c>
      <c r="B137" s="21"/>
      <c r="C137" s="68">
        <v>43777</v>
      </c>
      <c r="D137" s="62" t="s">
        <v>5936</v>
      </c>
      <c r="E137" s="63">
        <v>34.896000000000001</v>
      </c>
      <c r="F137" s="64" t="s">
        <v>5937</v>
      </c>
      <c r="G137" s="65" t="s">
        <v>5938</v>
      </c>
      <c r="H137" s="64">
        <v>1070</v>
      </c>
      <c r="I137" s="66">
        <v>0.5</v>
      </c>
      <c r="J137" s="66">
        <v>75290</v>
      </c>
      <c r="K137" s="66">
        <f t="shared" si="9"/>
        <v>215110</v>
      </c>
      <c r="L137" s="67">
        <v>201129.73</v>
      </c>
      <c r="M137" s="66"/>
      <c r="N137" s="63"/>
      <c r="O137" s="21"/>
      <c r="P137" s="68"/>
      <c r="Q137" s="62"/>
      <c r="R137" s="63"/>
      <c r="S137" s="64"/>
      <c r="T137" s="65"/>
      <c r="U137" s="64"/>
      <c r="V137" s="66"/>
      <c r="W137" s="66"/>
      <c r="X137" s="66"/>
      <c r="Y137" s="67"/>
    </row>
    <row r="138" spans="1:25" x14ac:dyDescent="0.35">
      <c r="A138" s="63">
        <v>924</v>
      </c>
      <c r="B138" s="21"/>
      <c r="C138" s="68">
        <v>43781</v>
      </c>
      <c r="D138" s="62" t="s">
        <v>5940</v>
      </c>
      <c r="E138" s="63">
        <v>30.001000000000001</v>
      </c>
      <c r="F138" s="64" t="s">
        <v>5941</v>
      </c>
      <c r="G138" s="65" t="s">
        <v>5942</v>
      </c>
      <c r="H138" s="64">
        <v>1180</v>
      </c>
      <c r="I138" s="66">
        <v>0.5</v>
      </c>
      <c r="J138" s="66">
        <v>30450</v>
      </c>
      <c r="K138" s="66">
        <f t="shared" ref="K138:K142" si="10">ROUND(J138/0.35,-1)</f>
        <v>87000</v>
      </c>
      <c r="L138" s="67">
        <v>75000</v>
      </c>
      <c r="M138" s="66"/>
      <c r="N138" s="63"/>
      <c r="O138" s="21"/>
      <c r="P138" s="68"/>
      <c r="Q138" s="62"/>
      <c r="R138" s="63"/>
      <c r="S138" s="64"/>
      <c r="T138" s="65"/>
      <c r="U138" s="64"/>
      <c r="V138" s="66"/>
      <c r="W138" s="66"/>
      <c r="X138" s="66"/>
      <c r="Y138" s="67"/>
    </row>
    <row r="139" spans="1:25" x14ac:dyDescent="0.35">
      <c r="A139" s="63">
        <v>927</v>
      </c>
      <c r="B139" s="21"/>
      <c r="C139" s="68">
        <v>43781</v>
      </c>
      <c r="D139" s="62" t="s">
        <v>5943</v>
      </c>
      <c r="E139" s="63">
        <v>1.9990000000000001</v>
      </c>
      <c r="F139" s="64" t="s">
        <v>5944</v>
      </c>
      <c r="G139" s="65" t="s">
        <v>5945</v>
      </c>
      <c r="H139" s="64">
        <v>1060</v>
      </c>
      <c r="I139" s="66">
        <v>0.5</v>
      </c>
      <c r="J139" s="66">
        <v>4320</v>
      </c>
      <c r="K139" s="66">
        <f t="shared" si="10"/>
        <v>12340</v>
      </c>
      <c r="L139" s="67">
        <v>1000</v>
      </c>
      <c r="M139" s="66"/>
      <c r="N139" s="63"/>
      <c r="O139" s="21"/>
      <c r="P139" s="68"/>
      <c r="Q139" s="62"/>
      <c r="R139" s="63"/>
      <c r="S139" s="64"/>
      <c r="T139" s="65"/>
      <c r="U139" s="64"/>
      <c r="V139" s="66"/>
      <c r="W139" s="66"/>
      <c r="X139" s="66"/>
      <c r="Y139" s="67"/>
    </row>
    <row r="140" spans="1:25" x14ac:dyDescent="0.35">
      <c r="A140" s="63">
        <v>926</v>
      </c>
      <c r="B140" s="21"/>
      <c r="C140" s="68">
        <v>43781</v>
      </c>
      <c r="D140" s="62" t="s">
        <v>5946</v>
      </c>
      <c r="E140" s="63">
        <v>5.79</v>
      </c>
      <c r="F140" s="64" t="s">
        <v>5947</v>
      </c>
      <c r="G140" s="65" t="s">
        <v>4689</v>
      </c>
      <c r="H140" s="64">
        <v>1050</v>
      </c>
      <c r="I140" s="66">
        <v>0.5</v>
      </c>
      <c r="J140" s="66">
        <v>75240</v>
      </c>
      <c r="K140" s="66">
        <f t="shared" si="10"/>
        <v>214970</v>
      </c>
      <c r="L140" s="67">
        <v>140000</v>
      </c>
      <c r="M140" s="66"/>
      <c r="N140" s="63"/>
      <c r="O140" s="21"/>
      <c r="P140" s="68"/>
      <c r="Q140" s="62"/>
      <c r="R140" s="63"/>
      <c r="S140" s="64"/>
      <c r="T140" s="65"/>
      <c r="U140" s="64"/>
      <c r="V140" s="66"/>
      <c r="W140" s="66"/>
      <c r="X140" s="66"/>
      <c r="Y140" s="67"/>
    </row>
    <row r="141" spans="1:25" x14ac:dyDescent="0.35">
      <c r="A141" s="63">
        <v>925</v>
      </c>
      <c r="B141" s="21"/>
      <c r="C141" s="68">
        <v>43781</v>
      </c>
      <c r="D141" s="62" t="s">
        <v>5948</v>
      </c>
      <c r="E141" s="63">
        <v>0.35809999999999997</v>
      </c>
      <c r="F141" s="64" t="s">
        <v>5949</v>
      </c>
      <c r="G141" s="65" t="s">
        <v>5950</v>
      </c>
      <c r="H141" s="64">
        <v>3010</v>
      </c>
      <c r="I141" s="66">
        <v>0.5</v>
      </c>
      <c r="J141" s="66">
        <v>29260</v>
      </c>
      <c r="K141" s="66">
        <f t="shared" si="10"/>
        <v>83600</v>
      </c>
      <c r="L141" s="67">
        <v>99900</v>
      </c>
      <c r="M141" s="66"/>
      <c r="N141" s="63"/>
      <c r="O141" s="21"/>
      <c r="P141" s="68"/>
      <c r="Q141" s="62"/>
      <c r="R141" s="63"/>
      <c r="S141" s="64"/>
      <c r="T141" s="65"/>
      <c r="U141" s="64"/>
      <c r="V141" s="66"/>
      <c r="W141" s="66"/>
      <c r="X141" s="66"/>
      <c r="Y141" s="67"/>
    </row>
    <row r="142" spans="1:25" x14ac:dyDescent="0.35">
      <c r="A142" s="63">
        <v>923</v>
      </c>
      <c r="B142" s="21"/>
      <c r="C142" s="68">
        <v>43781</v>
      </c>
      <c r="D142" s="62" t="s">
        <v>5951</v>
      </c>
      <c r="E142" s="63">
        <v>5.0503</v>
      </c>
      <c r="F142" s="64" t="s">
        <v>5952</v>
      </c>
      <c r="G142" s="65" t="s">
        <v>2554</v>
      </c>
      <c r="H142" s="64">
        <v>1050</v>
      </c>
      <c r="I142" s="66">
        <v>0.5</v>
      </c>
      <c r="J142" s="66">
        <v>15040</v>
      </c>
      <c r="K142" s="66">
        <f t="shared" si="10"/>
        <v>42970</v>
      </c>
      <c r="L142" s="67">
        <v>40000</v>
      </c>
      <c r="M142" s="66"/>
      <c r="N142" s="63"/>
      <c r="O142" s="21"/>
      <c r="P142" s="68"/>
      <c r="Q142" s="62"/>
      <c r="R142" s="63"/>
      <c r="S142" s="64"/>
      <c r="T142" s="65"/>
      <c r="U142" s="64"/>
      <c r="V142" s="66"/>
      <c r="W142" s="66"/>
      <c r="X142" s="66"/>
      <c r="Y142" s="67"/>
    </row>
    <row r="143" spans="1:25" x14ac:dyDescent="0.35">
      <c r="A143" s="63">
        <v>928</v>
      </c>
      <c r="B143" s="21"/>
      <c r="C143" s="68">
        <v>43782</v>
      </c>
      <c r="D143" s="62" t="s">
        <v>5953</v>
      </c>
      <c r="E143" s="63">
        <v>13.066000000000001</v>
      </c>
      <c r="F143" s="64" t="s">
        <v>5955</v>
      </c>
      <c r="G143" s="65" t="s">
        <v>5956</v>
      </c>
      <c r="H143" s="64">
        <v>1100</v>
      </c>
      <c r="I143" s="66">
        <v>1</v>
      </c>
      <c r="J143" s="66">
        <v>75040</v>
      </c>
      <c r="K143" s="66">
        <f>ROUND(J143/0.35,-1)</f>
        <v>214400</v>
      </c>
      <c r="L143" s="67">
        <v>321000</v>
      </c>
      <c r="M143" s="66"/>
      <c r="N143" s="63"/>
      <c r="O143" s="21"/>
      <c r="P143" s="68"/>
      <c r="Q143" s="62"/>
      <c r="R143" s="63"/>
      <c r="S143" s="64"/>
      <c r="T143" s="65"/>
      <c r="U143" s="64"/>
      <c r="V143" s="66"/>
      <c r="W143" s="66"/>
      <c r="X143" s="66"/>
      <c r="Y143" s="67"/>
    </row>
    <row r="144" spans="1:25" x14ac:dyDescent="0.35">
      <c r="A144" s="63">
        <v>929</v>
      </c>
      <c r="B144" s="21"/>
      <c r="C144" s="68">
        <v>43781</v>
      </c>
      <c r="D144" s="62" t="s">
        <v>5967</v>
      </c>
      <c r="E144" s="63">
        <v>3.3380000000000001</v>
      </c>
      <c r="F144" s="64" t="s">
        <v>5969</v>
      </c>
      <c r="G144" s="65" t="s">
        <v>5970</v>
      </c>
      <c r="H144" s="64">
        <v>3010</v>
      </c>
      <c r="I144" s="66">
        <v>1</v>
      </c>
      <c r="J144" s="66">
        <v>39390</v>
      </c>
      <c r="K144" s="66">
        <f t="shared" ref="K144:K146" si="11">ROUND(J144/0.35,-1)</f>
        <v>112540</v>
      </c>
      <c r="L144" s="67">
        <v>270000</v>
      </c>
      <c r="M144" s="66"/>
      <c r="N144" s="63"/>
      <c r="O144" s="21"/>
      <c r="P144" s="68"/>
      <c r="Q144" s="62"/>
      <c r="R144" s="63"/>
      <c r="S144" s="64"/>
      <c r="T144" s="65"/>
      <c r="U144" s="64"/>
      <c r="V144" s="66"/>
      <c r="W144" s="66"/>
      <c r="X144" s="66"/>
      <c r="Y144" s="67"/>
    </row>
    <row r="145" spans="1:25" x14ac:dyDescent="0.35">
      <c r="A145" s="63">
        <v>930</v>
      </c>
      <c r="B145" s="21"/>
      <c r="C145" s="68">
        <v>43783</v>
      </c>
      <c r="D145" s="62" t="s">
        <v>5866</v>
      </c>
      <c r="E145" s="63" t="s">
        <v>5867</v>
      </c>
      <c r="F145" s="64" t="s">
        <v>5869</v>
      </c>
      <c r="G145" s="65" t="s">
        <v>5971</v>
      </c>
      <c r="H145" s="64">
        <v>3010</v>
      </c>
      <c r="I145" s="66">
        <v>0.5</v>
      </c>
      <c r="J145" s="66">
        <v>43070</v>
      </c>
      <c r="K145" s="66">
        <f t="shared" si="11"/>
        <v>123060</v>
      </c>
      <c r="L145" s="67">
        <v>126000</v>
      </c>
      <c r="M145" s="66"/>
      <c r="N145" s="63"/>
      <c r="O145" s="21"/>
      <c r="P145" s="68"/>
      <c r="Q145" s="62"/>
      <c r="R145" s="63"/>
      <c r="S145" s="64"/>
      <c r="T145" s="65"/>
      <c r="U145" s="64"/>
      <c r="V145" s="66"/>
      <c r="W145" s="66"/>
      <c r="X145" s="66"/>
      <c r="Y145" s="67"/>
    </row>
    <row r="146" spans="1:25" x14ac:dyDescent="0.35">
      <c r="A146" s="63">
        <v>931</v>
      </c>
      <c r="B146" s="21"/>
      <c r="C146" s="68">
        <v>43781</v>
      </c>
      <c r="D146" s="62" t="s">
        <v>5975</v>
      </c>
      <c r="E146" s="63">
        <v>5.125</v>
      </c>
      <c r="F146" s="64" t="s">
        <v>5978</v>
      </c>
      <c r="G146" s="65" t="s">
        <v>5979</v>
      </c>
      <c r="H146" s="64">
        <v>1160</v>
      </c>
      <c r="I146" s="66">
        <v>1.5</v>
      </c>
      <c r="J146" s="66">
        <v>68820</v>
      </c>
      <c r="K146" s="66">
        <f t="shared" si="11"/>
        <v>196630</v>
      </c>
      <c r="L146" s="67">
        <v>240000</v>
      </c>
      <c r="M146" s="66"/>
      <c r="N146" s="63"/>
      <c r="O146" s="21"/>
      <c r="P146" s="68"/>
      <c r="Q146" s="62"/>
      <c r="R146" s="63"/>
      <c r="S146" s="64"/>
      <c r="T146" s="65"/>
      <c r="U146" s="64"/>
      <c r="V146" s="66"/>
      <c r="W146" s="66"/>
      <c r="X146" s="66"/>
      <c r="Y146" s="67"/>
    </row>
    <row r="147" spans="1:25" x14ac:dyDescent="0.35">
      <c r="A147" s="63">
        <v>930</v>
      </c>
      <c r="B147" s="21"/>
      <c r="C147" s="68">
        <v>43783</v>
      </c>
      <c r="D147" s="62" t="s">
        <v>5987</v>
      </c>
      <c r="E147" s="63">
        <v>97.561000000000007</v>
      </c>
      <c r="F147" s="64" t="s">
        <v>5988</v>
      </c>
      <c r="G147" s="65" t="s">
        <v>5989</v>
      </c>
      <c r="H147" s="64">
        <v>1030</v>
      </c>
      <c r="I147" s="66">
        <v>0.5</v>
      </c>
      <c r="J147" s="66">
        <v>135600</v>
      </c>
      <c r="K147" s="66">
        <f t="shared" ref="K147:K153" si="12">ROUND(J147/0.35,-1)</f>
        <v>387430</v>
      </c>
      <c r="L147" s="67">
        <v>395118</v>
      </c>
      <c r="M147" s="66"/>
    </row>
    <row r="148" spans="1:25" x14ac:dyDescent="0.35">
      <c r="A148" s="63">
        <v>932</v>
      </c>
      <c r="B148" s="21"/>
      <c r="C148" s="68">
        <v>43783</v>
      </c>
      <c r="D148" s="62" t="s">
        <v>5990</v>
      </c>
      <c r="E148" s="63" t="s">
        <v>5991</v>
      </c>
      <c r="F148" s="64" t="s">
        <v>5992</v>
      </c>
      <c r="G148" s="65" t="s">
        <v>5993</v>
      </c>
      <c r="H148" s="64">
        <v>3010</v>
      </c>
      <c r="I148" s="66">
        <v>0.5</v>
      </c>
      <c r="J148" s="66">
        <v>16690</v>
      </c>
      <c r="K148" s="66">
        <f t="shared" si="12"/>
        <v>47690</v>
      </c>
      <c r="L148" s="67">
        <v>36000</v>
      </c>
      <c r="M148" s="66"/>
    </row>
    <row r="149" spans="1:25" x14ac:dyDescent="0.35">
      <c r="A149" s="63">
        <v>933</v>
      </c>
      <c r="B149" s="21"/>
      <c r="C149" s="68">
        <v>43784</v>
      </c>
      <c r="D149" s="62" t="s">
        <v>2067</v>
      </c>
      <c r="E149" s="63" t="s">
        <v>6000</v>
      </c>
      <c r="F149" s="64" t="s">
        <v>6001</v>
      </c>
      <c r="G149" s="65" t="s">
        <v>6002</v>
      </c>
      <c r="H149" s="64">
        <v>3010</v>
      </c>
      <c r="I149" s="66">
        <v>0.5</v>
      </c>
      <c r="J149" s="66">
        <v>13790</v>
      </c>
      <c r="K149" s="66">
        <f t="shared" si="12"/>
        <v>39400</v>
      </c>
      <c r="L149" s="67">
        <v>75000</v>
      </c>
      <c r="M149" s="66"/>
    </row>
    <row r="150" spans="1:25" x14ac:dyDescent="0.35">
      <c r="A150" s="63">
        <v>934</v>
      </c>
      <c r="B150" s="21"/>
      <c r="C150" s="68">
        <v>43784</v>
      </c>
      <c r="D150" s="62" t="s">
        <v>6007</v>
      </c>
      <c r="E150" s="63" t="s">
        <v>6009</v>
      </c>
      <c r="F150" s="64" t="s">
        <v>6011</v>
      </c>
      <c r="G150" s="65" t="s">
        <v>6012</v>
      </c>
      <c r="H150" s="64">
        <v>3010</v>
      </c>
      <c r="I150" s="66">
        <v>1</v>
      </c>
      <c r="J150" s="66">
        <v>32560</v>
      </c>
      <c r="K150" s="66">
        <f t="shared" si="12"/>
        <v>93030</v>
      </c>
      <c r="L150" s="67">
        <v>88900</v>
      </c>
      <c r="M150" s="66"/>
    </row>
    <row r="151" spans="1:25" x14ac:dyDescent="0.35">
      <c r="A151" s="63">
        <v>935</v>
      </c>
      <c r="B151" s="21"/>
      <c r="C151" s="68">
        <v>43784</v>
      </c>
      <c r="D151" s="62" t="s">
        <v>6013</v>
      </c>
      <c r="E151" s="63" t="s">
        <v>6014</v>
      </c>
      <c r="F151" s="64" t="s">
        <v>6015</v>
      </c>
      <c r="G151" s="65" t="s">
        <v>6016</v>
      </c>
      <c r="H151" s="64">
        <v>1150</v>
      </c>
      <c r="I151" s="66">
        <v>0.5</v>
      </c>
      <c r="J151" s="66">
        <v>24130</v>
      </c>
      <c r="K151" s="66">
        <f t="shared" si="12"/>
        <v>68940</v>
      </c>
      <c r="L151" s="67">
        <v>115000</v>
      </c>
      <c r="M151" s="66"/>
    </row>
    <row r="152" spans="1:25" x14ac:dyDescent="0.35">
      <c r="A152" s="63">
        <v>936</v>
      </c>
      <c r="B152" s="21"/>
      <c r="C152" s="68">
        <v>43784</v>
      </c>
      <c r="D152" s="62" t="s">
        <v>3748</v>
      </c>
      <c r="E152" s="63">
        <v>1.07</v>
      </c>
      <c r="F152" s="64" t="s">
        <v>6018</v>
      </c>
      <c r="G152" s="65" t="s">
        <v>3222</v>
      </c>
      <c r="H152" s="64">
        <v>1220</v>
      </c>
      <c r="I152" s="66">
        <v>1</v>
      </c>
      <c r="J152" s="66">
        <v>50240</v>
      </c>
      <c r="K152" s="66">
        <f t="shared" si="12"/>
        <v>143540</v>
      </c>
      <c r="L152" s="67">
        <v>85000</v>
      </c>
      <c r="M152" s="66"/>
    </row>
    <row r="153" spans="1:25" x14ac:dyDescent="0.35">
      <c r="A153" s="63">
        <v>937</v>
      </c>
      <c r="B153" s="21"/>
      <c r="C153" s="68">
        <v>43784</v>
      </c>
      <c r="D153" s="62" t="s">
        <v>6019</v>
      </c>
      <c r="E153" s="63">
        <v>15</v>
      </c>
      <c r="F153" s="64" t="s">
        <v>6020</v>
      </c>
      <c r="G153" s="65" t="s">
        <v>6021</v>
      </c>
      <c r="H153" s="64">
        <v>1150</v>
      </c>
      <c r="I153" s="66">
        <v>0.5</v>
      </c>
      <c r="J153" s="66">
        <v>44200</v>
      </c>
      <c r="K153" s="66">
        <f t="shared" si="12"/>
        <v>126290</v>
      </c>
      <c r="L153" s="67">
        <v>82269.69</v>
      </c>
      <c r="M153" s="66"/>
    </row>
    <row r="154" spans="1:25" x14ac:dyDescent="0.35">
      <c r="A154" s="63">
        <v>938</v>
      </c>
      <c r="B154" s="21"/>
      <c r="C154" s="68">
        <v>43784</v>
      </c>
      <c r="D154" s="62" t="s">
        <v>6033</v>
      </c>
      <c r="E154" s="63">
        <v>8.4000000000000005E-2</v>
      </c>
      <c r="F154" s="64" t="s">
        <v>6035</v>
      </c>
      <c r="G154" s="65" t="s">
        <v>6036</v>
      </c>
      <c r="H154" s="64">
        <v>1050</v>
      </c>
      <c r="I154" s="66">
        <v>1</v>
      </c>
      <c r="J154" s="66">
        <v>19870</v>
      </c>
      <c r="K154" s="66">
        <f t="shared" ref="K154:K157" si="13">ROUND(J154/0.35,-1)</f>
        <v>56770</v>
      </c>
      <c r="L154" s="67">
        <v>34000</v>
      </c>
      <c r="M154" s="66"/>
    </row>
    <row r="155" spans="1:25" x14ac:dyDescent="0.35">
      <c r="A155" s="63">
        <v>939</v>
      </c>
      <c r="B155" s="21"/>
      <c r="C155" s="68">
        <v>43787</v>
      </c>
      <c r="D155" s="62" t="s">
        <v>6049</v>
      </c>
      <c r="E155" s="63">
        <v>21.5046</v>
      </c>
      <c r="F155" s="64" t="s">
        <v>6050</v>
      </c>
      <c r="G155" s="65" t="s">
        <v>6051</v>
      </c>
      <c r="H155" s="64">
        <v>1070</v>
      </c>
      <c r="I155" s="66">
        <v>0.5</v>
      </c>
      <c r="J155" s="66">
        <v>42000</v>
      </c>
      <c r="K155" s="66">
        <f t="shared" si="13"/>
        <v>120000</v>
      </c>
      <c r="L155" s="67">
        <v>134000</v>
      </c>
      <c r="M155" s="66"/>
    </row>
    <row r="156" spans="1:25" x14ac:dyDescent="0.35">
      <c r="A156" s="63">
        <v>940</v>
      </c>
      <c r="B156" s="21"/>
      <c r="C156" s="68">
        <v>43787</v>
      </c>
      <c r="D156" s="62" t="s">
        <v>6073</v>
      </c>
      <c r="E156" s="63">
        <v>13.712</v>
      </c>
      <c r="F156" s="64" t="s">
        <v>6074</v>
      </c>
      <c r="G156" s="65" t="s">
        <v>6075</v>
      </c>
      <c r="H156" s="64">
        <v>1120</v>
      </c>
      <c r="I156" s="66">
        <v>0.5</v>
      </c>
      <c r="J156" s="66">
        <v>28260</v>
      </c>
      <c r="K156" s="66">
        <f t="shared" si="13"/>
        <v>80740</v>
      </c>
      <c r="L156" s="67">
        <v>191968</v>
      </c>
      <c r="M156" s="66"/>
    </row>
    <row r="157" spans="1:25" x14ac:dyDescent="0.35">
      <c r="A157" s="63">
        <v>941</v>
      </c>
      <c r="B157" s="21"/>
      <c r="C157" s="68">
        <v>43787</v>
      </c>
      <c r="D157" s="62" t="s">
        <v>6081</v>
      </c>
      <c r="E157" s="63">
        <v>5.3769999999999998</v>
      </c>
      <c r="F157" s="64" t="s">
        <v>6083</v>
      </c>
      <c r="G157" s="65" t="s">
        <v>6084</v>
      </c>
      <c r="H157" s="64">
        <v>1120</v>
      </c>
      <c r="I157" s="66">
        <v>1</v>
      </c>
      <c r="J157" s="66">
        <v>46550</v>
      </c>
      <c r="K157" s="66">
        <f t="shared" si="13"/>
        <v>133000</v>
      </c>
      <c r="L157" s="67">
        <v>125000</v>
      </c>
      <c r="M157" s="66"/>
    </row>
    <row r="158" spans="1:25" x14ac:dyDescent="0.35">
      <c r="A158" s="63">
        <v>942</v>
      </c>
      <c r="B158" s="21"/>
      <c r="C158" s="68">
        <v>43788</v>
      </c>
      <c r="D158" s="62" t="s">
        <v>6093</v>
      </c>
      <c r="E158" s="63">
        <v>5.3999999999999999E-2</v>
      </c>
      <c r="F158" s="64" t="s">
        <v>6095</v>
      </c>
      <c r="G158" s="65" t="s">
        <v>5993</v>
      </c>
      <c r="H158" s="64">
        <v>3010</v>
      </c>
      <c r="I158" s="66">
        <v>1</v>
      </c>
      <c r="J158" s="66">
        <v>15670</v>
      </c>
      <c r="K158" s="66">
        <f t="shared" ref="K158" si="14">ROUND(J158/0.35,-1)</f>
        <v>44770</v>
      </c>
      <c r="L158" s="67">
        <v>36000</v>
      </c>
      <c r="M158" s="66"/>
    </row>
    <row r="159" spans="1:25" x14ac:dyDescent="0.35">
      <c r="A159" s="63">
        <v>943</v>
      </c>
      <c r="B159" s="21"/>
      <c r="C159" s="68">
        <v>43789</v>
      </c>
      <c r="D159" s="62" t="s">
        <v>6101</v>
      </c>
      <c r="E159" s="63" t="s">
        <v>6104</v>
      </c>
      <c r="F159" s="64" t="s">
        <v>6107</v>
      </c>
      <c r="G159" s="65" t="s">
        <v>6108</v>
      </c>
      <c r="H159" s="64">
        <v>3010</v>
      </c>
      <c r="I159" s="66">
        <v>1.5</v>
      </c>
      <c r="J159" s="66">
        <v>58290</v>
      </c>
      <c r="K159" s="66">
        <f t="shared" ref="K159:K162" si="15">ROUND(J159/0.35,-1)</f>
        <v>166540</v>
      </c>
      <c r="L159" s="67">
        <v>175000</v>
      </c>
      <c r="M159" s="66"/>
    </row>
    <row r="160" spans="1:25" x14ac:dyDescent="0.35">
      <c r="A160" s="63">
        <v>945</v>
      </c>
      <c r="B160" s="21"/>
      <c r="C160" s="68">
        <v>43790</v>
      </c>
      <c r="D160" s="62" t="s">
        <v>6109</v>
      </c>
      <c r="E160" s="63">
        <v>0.59399999999999997</v>
      </c>
      <c r="F160" s="64" t="s">
        <v>6116</v>
      </c>
      <c r="G160" s="65" t="s">
        <v>6117</v>
      </c>
      <c r="H160" s="64">
        <v>1090</v>
      </c>
      <c r="I160" s="66">
        <v>0.5</v>
      </c>
      <c r="J160" s="66">
        <v>29110</v>
      </c>
      <c r="K160" s="66">
        <f t="shared" si="15"/>
        <v>83170</v>
      </c>
      <c r="L160" s="67">
        <v>129900</v>
      </c>
      <c r="M160" s="66"/>
    </row>
    <row r="161" spans="1:13" x14ac:dyDescent="0.35">
      <c r="A161" s="63">
        <v>946</v>
      </c>
      <c r="B161" s="21"/>
      <c r="C161" s="68">
        <v>43790</v>
      </c>
      <c r="D161" s="62" t="s">
        <v>6118</v>
      </c>
      <c r="E161" s="63" t="s">
        <v>444</v>
      </c>
      <c r="F161" s="64" t="s">
        <v>6119</v>
      </c>
      <c r="G161" s="65" t="s">
        <v>6121</v>
      </c>
      <c r="H161" s="64">
        <v>2050</v>
      </c>
      <c r="I161" s="66">
        <v>0.5</v>
      </c>
      <c r="J161" s="66">
        <v>25980</v>
      </c>
      <c r="K161" s="66">
        <f t="shared" si="15"/>
        <v>74230</v>
      </c>
      <c r="L161" s="67">
        <v>42500</v>
      </c>
      <c r="M161" s="66"/>
    </row>
    <row r="162" spans="1:13" x14ac:dyDescent="0.35">
      <c r="A162" s="63">
        <v>947</v>
      </c>
      <c r="B162" s="21"/>
      <c r="C162" s="68">
        <v>43790</v>
      </c>
      <c r="D162" s="62" t="s">
        <v>6118</v>
      </c>
      <c r="E162" s="63" t="s">
        <v>444</v>
      </c>
      <c r="F162" s="64" t="s">
        <v>6120</v>
      </c>
      <c r="G162" s="65" t="s">
        <v>6121</v>
      </c>
      <c r="H162" s="64">
        <v>2050</v>
      </c>
      <c r="I162" s="66">
        <v>0.5</v>
      </c>
      <c r="J162" s="66">
        <v>25980</v>
      </c>
      <c r="K162" s="66">
        <f t="shared" si="15"/>
        <v>74230</v>
      </c>
      <c r="L162" s="67">
        <v>42500</v>
      </c>
      <c r="M162" s="66"/>
    </row>
    <row r="163" spans="1:13" x14ac:dyDescent="0.35">
      <c r="A163" s="63">
        <v>950</v>
      </c>
      <c r="B163" s="21"/>
      <c r="C163" s="68">
        <v>43791</v>
      </c>
      <c r="D163" s="62" t="s">
        <v>6157</v>
      </c>
      <c r="E163" s="63">
        <v>17.114899999999999</v>
      </c>
      <c r="F163" s="64" t="s">
        <v>6158</v>
      </c>
      <c r="G163" s="65" t="s">
        <v>6159</v>
      </c>
      <c r="H163" s="64">
        <v>1220</v>
      </c>
      <c r="I163" s="66">
        <v>0.5</v>
      </c>
      <c r="J163" s="66">
        <v>66970</v>
      </c>
      <c r="K163" s="66">
        <f t="shared" ref="K163" si="16">ROUND(J163/0.35,-1)</f>
        <v>191340</v>
      </c>
      <c r="L163" s="67">
        <v>220000</v>
      </c>
      <c r="M163" s="66"/>
    </row>
    <row r="164" spans="1:13" x14ac:dyDescent="0.35">
      <c r="A164" s="63">
        <v>944</v>
      </c>
      <c r="B164" s="21"/>
      <c r="C164" s="68">
        <v>43790</v>
      </c>
      <c r="D164" s="62" t="s">
        <v>6109</v>
      </c>
      <c r="E164" s="63">
        <v>0.59399999999999997</v>
      </c>
      <c r="F164" s="64" t="s">
        <v>6110</v>
      </c>
      <c r="G164" s="65" t="s">
        <v>6111</v>
      </c>
      <c r="H164" s="64">
        <v>3010</v>
      </c>
      <c r="I164" s="66">
        <v>0.5</v>
      </c>
      <c r="J164" s="66">
        <v>113780</v>
      </c>
      <c r="K164" s="66">
        <f>ROUND(J164/0.35,-1)</f>
        <v>325090</v>
      </c>
      <c r="L164" s="67">
        <v>215000</v>
      </c>
      <c r="M164" s="66"/>
    </row>
    <row r="165" spans="1:13" x14ac:dyDescent="0.35">
      <c r="A165" s="63">
        <v>949</v>
      </c>
      <c r="B165" s="21"/>
      <c r="C165" s="68">
        <v>43791</v>
      </c>
      <c r="D165" s="62" t="s">
        <v>6160</v>
      </c>
      <c r="E165" s="63">
        <v>0.2</v>
      </c>
      <c r="F165" s="64" t="s">
        <v>6162</v>
      </c>
      <c r="G165" s="65" t="s">
        <v>6161</v>
      </c>
      <c r="H165" s="64">
        <v>1190</v>
      </c>
      <c r="I165" s="66">
        <v>0.5</v>
      </c>
      <c r="J165" s="66">
        <v>19070</v>
      </c>
      <c r="K165" s="66">
        <f t="shared" ref="K165:K170" si="17">ROUND(J165/0.35,-1)</f>
        <v>54490</v>
      </c>
      <c r="L165" s="67">
        <v>54400</v>
      </c>
      <c r="M165" s="66"/>
    </row>
    <row r="166" spans="1:13" x14ac:dyDescent="0.35">
      <c r="A166" s="63">
        <v>951</v>
      </c>
      <c r="B166" s="21"/>
      <c r="C166" s="68">
        <v>43791</v>
      </c>
      <c r="D166" s="62" t="s">
        <v>1160</v>
      </c>
      <c r="E166" s="63">
        <v>8.5020000000000007</v>
      </c>
      <c r="F166" s="64" t="s">
        <v>6163</v>
      </c>
      <c r="G166" s="65" t="s">
        <v>6164</v>
      </c>
      <c r="H166" s="64">
        <v>1220</v>
      </c>
      <c r="I166" s="66">
        <v>0.5</v>
      </c>
      <c r="J166" s="66">
        <v>14780</v>
      </c>
      <c r="K166" s="66">
        <f t="shared" si="17"/>
        <v>42230</v>
      </c>
      <c r="L166" s="67">
        <v>74800</v>
      </c>
      <c r="M166" s="66"/>
    </row>
    <row r="167" spans="1:13" x14ac:dyDescent="0.35">
      <c r="A167" s="63">
        <v>953</v>
      </c>
      <c r="B167" s="21"/>
      <c r="C167" s="68">
        <v>43794</v>
      </c>
      <c r="D167" s="62" t="s">
        <v>6171</v>
      </c>
      <c r="E167" s="63" t="s">
        <v>6172</v>
      </c>
      <c r="F167" s="64" t="s">
        <v>6173</v>
      </c>
      <c r="G167" s="65" t="s">
        <v>6174</v>
      </c>
      <c r="H167" s="64">
        <v>2050</v>
      </c>
      <c r="I167" s="66">
        <v>0.5</v>
      </c>
      <c r="J167" s="66">
        <v>18880</v>
      </c>
      <c r="K167" s="66">
        <f t="shared" si="17"/>
        <v>53940</v>
      </c>
      <c r="L167" s="67">
        <v>126000</v>
      </c>
      <c r="M167" s="66"/>
    </row>
    <row r="168" spans="1:13" x14ac:dyDescent="0.35">
      <c r="A168" s="63">
        <v>954</v>
      </c>
      <c r="B168" s="21"/>
      <c r="C168" s="68">
        <v>43794</v>
      </c>
      <c r="D168" s="62" t="s">
        <v>6179</v>
      </c>
      <c r="E168" s="63">
        <v>0.45900000000000002</v>
      </c>
      <c r="F168" s="64" t="s">
        <v>6180</v>
      </c>
      <c r="G168" s="65" t="s">
        <v>6181</v>
      </c>
      <c r="H168" s="64">
        <v>1090</v>
      </c>
      <c r="I168" s="66">
        <v>0.5</v>
      </c>
      <c r="J168" s="66">
        <v>43050</v>
      </c>
      <c r="K168" s="66">
        <f t="shared" si="17"/>
        <v>123000</v>
      </c>
      <c r="L168" s="67">
        <v>155000</v>
      </c>
      <c r="M168" s="66"/>
    </row>
    <row r="169" spans="1:13" x14ac:dyDescent="0.35">
      <c r="A169" s="63">
        <v>955</v>
      </c>
      <c r="B169" s="21"/>
      <c r="C169" s="68">
        <v>43794</v>
      </c>
      <c r="D169" s="62" t="s">
        <v>5152</v>
      </c>
      <c r="E169" s="63" t="s">
        <v>6182</v>
      </c>
      <c r="F169" s="64" t="s">
        <v>6183</v>
      </c>
      <c r="G169" s="65" t="s">
        <v>6184</v>
      </c>
      <c r="H169" s="64">
        <v>3010</v>
      </c>
      <c r="I169" s="66">
        <v>0.5</v>
      </c>
      <c r="J169" s="66">
        <v>38440</v>
      </c>
      <c r="K169" s="66">
        <f t="shared" si="17"/>
        <v>109830</v>
      </c>
      <c r="L169" s="67">
        <v>143000</v>
      </c>
      <c r="M169" s="66"/>
    </row>
    <row r="170" spans="1:13" x14ac:dyDescent="0.35">
      <c r="A170" s="63">
        <v>952</v>
      </c>
      <c r="B170" s="21"/>
      <c r="C170" s="68">
        <v>43794</v>
      </c>
      <c r="D170" s="62" t="s">
        <v>6185</v>
      </c>
      <c r="E170" s="63">
        <v>10</v>
      </c>
      <c r="F170" s="64" t="s">
        <v>6186</v>
      </c>
      <c r="G170" s="65" t="s">
        <v>6187</v>
      </c>
      <c r="H170" s="64">
        <v>1170</v>
      </c>
      <c r="I170" s="66">
        <v>0.5</v>
      </c>
      <c r="J170" s="66">
        <v>35690</v>
      </c>
      <c r="K170" s="66">
        <f t="shared" si="17"/>
        <v>101970</v>
      </c>
      <c r="L170" s="67">
        <v>35690</v>
      </c>
      <c r="M170" s="66"/>
    </row>
    <row r="171" spans="1:13" x14ac:dyDescent="0.35">
      <c r="A171" s="63">
        <v>956</v>
      </c>
      <c r="B171" s="21" t="s">
        <v>2707</v>
      </c>
      <c r="C171" s="68">
        <v>43795</v>
      </c>
      <c r="D171" s="62" t="s">
        <v>6199</v>
      </c>
      <c r="E171" s="63">
        <v>2.6581000000000001</v>
      </c>
      <c r="F171" s="64" t="s">
        <v>6200</v>
      </c>
      <c r="G171" s="65" t="s">
        <v>6201</v>
      </c>
      <c r="H171" s="64">
        <v>1070</v>
      </c>
      <c r="I171" s="66">
        <v>0.5</v>
      </c>
      <c r="J171" s="66">
        <v>32510</v>
      </c>
      <c r="K171" s="66">
        <f t="shared" ref="K171:K182" si="18">ROUND(J171/0.35,-1)</f>
        <v>92890</v>
      </c>
      <c r="L171" s="67">
        <v>42000</v>
      </c>
      <c r="M171" s="66"/>
    </row>
    <row r="172" spans="1:13" x14ac:dyDescent="0.35">
      <c r="A172" s="63">
        <v>957</v>
      </c>
      <c r="B172" s="21"/>
      <c r="C172" s="68">
        <v>43795</v>
      </c>
      <c r="D172" s="62" t="s">
        <v>3505</v>
      </c>
      <c r="E172" s="63">
        <v>7.3719999999999999</v>
      </c>
      <c r="F172" s="64" t="s">
        <v>6202</v>
      </c>
      <c r="G172" s="65" t="s">
        <v>6203</v>
      </c>
      <c r="H172" s="64">
        <v>1160</v>
      </c>
      <c r="I172" s="66">
        <v>0.5</v>
      </c>
      <c r="J172" s="66">
        <v>31210</v>
      </c>
      <c r="K172" s="66">
        <f t="shared" si="18"/>
        <v>89170</v>
      </c>
      <c r="L172" s="67">
        <v>94697</v>
      </c>
      <c r="M172" s="66"/>
    </row>
    <row r="173" spans="1:13" x14ac:dyDescent="0.35">
      <c r="A173" s="63">
        <v>958</v>
      </c>
      <c r="B173" s="21"/>
      <c r="C173" s="68">
        <v>43795</v>
      </c>
      <c r="D173" s="62" t="s">
        <v>6204</v>
      </c>
      <c r="E173" s="63" t="s">
        <v>6205</v>
      </c>
      <c r="F173" s="64" t="s">
        <v>6206</v>
      </c>
      <c r="G173" s="65" t="s">
        <v>6207</v>
      </c>
      <c r="H173" s="64">
        <v>3010</v>
      </c>
      <c r="I173" s="66">
        <v>0.5</v>
      </c>
      <c r="J173" s="66">
        <v>38830</v>
      </c>
      <c r="K173" s="66">
        <f t="shared" si="18"/>
        <v>110940</v>
      </c>
      <c r="L173" s="67">
        <v>110930</v>
      </c>
      <c r="M173" s="66"/>
    </row>
    <row r="174" spans="1:13" x14ac:dyDescent="0.35">
      <c r="A174" s="63">
        <v>962</v>
      </c>
      <c r="B174" s="21"/>
      <c r="C174" s="68">
        <v>43795</v>
      </c>
      <c r="D174" s="62" t="s">
        <v>6208</v>
      </c>
      <c r="E174" s="63" t="s">
        <v>6209</v>
      </c>
      <c r="F174" s="64" t="s">
        <v>6210</v>
      </c>
      <c r="G174" s="65" t="s">
        <v>6211</v>
      </c>
      <c r="H174" s="64">
        <v>3010</v>
      </c>
      <c r="I174" s="66">
        <v>0.5</v>
      </c>
      <c r="J174" s="66">
        <v>13680</v>
      </c>
      <c r="K174" s="66">
        <f t="shared" si="18"/>
        <v>39090</v>
      </c>
      <c r="L174" s="67">
        <v>15000</v>
      </c>
      <c r="M174" s="66"/>
    </row>
    <row r="175" spans="1:13" x14ac:dyDescent="0.35">
      <c r="A175" s="63">
        <v>963</v>
      </c>
      <c r="B175" s="21"/>
      <c r="C175" s="68">
        <v>43795</v>
      </c>
      <c r="D175" s="62" t="s">
        <v>6141</v>
      </c>
      <c r="E175" s="63" t="s">
        <v>6212</v>
      </c>
      <c r="F175" s="64" t="s">
        <v>6213</v>
      </c>
      <c r="G175" s="65" t="s">
        <v>6214</v>
      </c>
      <c r="H175" s="64">
        <v>3010</v>
      </c>
      <c r="I175" s="66">
        <v>0.5</v>
      </c>
      <c r="J175" s="66">
        <v>27460</v>
      </c>
      <c r="K175" s="66">
        <f t="shared" si="18"/>
        <v>78460</v>
      </c>
      <c r="L175" s="67">
        <v>75000</v>
      </c>
      <c r="M175" s="66"/>
    </row>
    <row r="176" spans="1:13" x14ac:dyDescent="0.35">
      <c r="A176" s="63">
        <v>961</v>
      </c>
      <c r="B176" s="21"/>
      <c r="C176" s="68">
        <v>43795</v>
      </c>
      <c r="D176" s="62" t="s">
        <v>6215</v>
      </c>
      <c r="E176" s="63">
        <v>20.695</v>
      </c>
      <c r="F176" s="64" t="s">
        <v>6216</v>
      </c>
      <c r="G176" s="65" t="s">
        <v>6217</v>
      </c>
      <c r="H176" s="64">
        <v>1050</v>
      </c>
      <c r="I176" s="66">
        <v>0.5</v>
      </c>
      <c r="J176" s="66">
        <v>19120</v>
      </c>
      <c r="K176" s="66">
        <f t="shared" si="18"/>
        <v>54630</v>
      </c>
      <c r="L176" s="67">
        <v>160000</v>
      </c>
      <c r="M176" s="66"/>
    </row>
    <row r="177" spans="1:13" x14ac:dyDescent="0.35">
      <c r="A177" s="63">
        <v>960</v>
      </c>
      <c r="B177" s="21"/>
      <c r="C177" s="68">
        <v>43795</v>
      </c>
      <c r="D177" s="62" t="s">
        <v>6218</v>
      </c>
      <c r="E177" s="63">
        <v>11.58</v>
      </c>
      <c r="F177" s="64" t="s">
        <v>6219</v>
      </c>
      <c r="G177" s="65" t="s">
        <v>6220</v>
      </c>
      <c r="H177" s="64">
        <v>1050</v>
      </c>
      <c r="I177" s="66">
        <v>0.5</v>
      </c>
      <c r="J177" s="66">
        <v>31630</v>
      </c>
      <c r="K177" s="66">
        <f t="shared" si="18"/>
        <v>90370</v>
      </c>
      <c r="L177" s="67">
        <v>135000</v>
      </c>
      <c r="M177" s="66"/>
    </row>
    <row r="178" spans="1:13" x14ac:dyDescent="0.35">
      <c r="A178" s="63">
        <v>959</v>
      </c>
      <c r="B178" s="21"/>
      <c r="C178" s="68">
        <v>43795</v>
      </c>
      <c r="D178" s="62" t="s">
        <v>6221</v>
      </c>
      <c r="E178" s="63">
        <v>2.68</v>
      </c>
      <c r="F178" s="64" t="s">
        <v>6216</v>
      </c>
      <c r="G178" s="65" t="s">
        <v>6222</v>
      </c>
      <c r="H178" s="64">
        <v>1050</v>
      </c>
      <c r="I178" s="66">
        <v>0.5</v>
      </c>
      <c r="J178" s="66">
        <v>2470</v>
      </c>
      <c r="K178" s="66">
        <f t="shared" si="18"/>
        <v>7060</v>
      </c>
      <c r="L178" s="67">
        <v>19733.490000000002</v>
      </c>
      <c r="M178" s="66"/>
    </row>
    <row r="179" spans="1:13" x14ac:dyDescent="0.35">
      <c r="A179" s="63">
        <v>964</v>
      </c>
      <c r="B179" s="21"/>
      <c r="C179" s="68">
        <v>43795</v>
      </c>
      <c r="D179" s="62" t="s">
        <v>6223</v>
      </c>
      <c r="E179" s="63" t="s">
        <v>6225</v>
      </c>
      <c r="F179" s="64" t="s">
        <v>6226</v>
      </c>
      <c r="G179" s="65" t="s">
        <v>6227</v>
      </c>
      <c r="H179" s="64">
        <v>1070</v>
      </c>
      <c r="I179" s="66">
        <v>1</v>
      </c>
      <c r="J179" s="66">
        <v>36060</v>
      </c>
      <c r="K179" s="66">
        <f t="shared" si="18"/>
        <v>103030</v>
      </c>
      <c r="L179" s="67">
        <v>96500</v>
      </c>
      <c r="M179" s="66"/>
    </row>
    <row r="180" spans="1:13" x14ac:dyDescent="0.35">
      <c r="A180" s="63">
        <v>965</v>
      </c>
      <c r="B180" s="21"/>
      <c r="C180" s="68">
        <v>43795</v>
      </c>
      <c r="D180" s="62" t="s">
        <v>6228</v>
      </c>
      <c r="E180" s="63" t="s">
        <v>6230</v>
      </c>
      <c r="F180" s="64" t="s">
        <v>6232</v>
      </c>
      <c r="G180" s="65" t="s">
        <v>6233</v>
      </c>
      <c r="H180" s="64">
        <v>1090</v>
      </c>
      <c r="I180" s="66">
        <v>1</v>
      </c>
      <c r="J180" s="66">
        <v>15090</v>
      </c>
      <c r="K180" s="66">
        <f t="shared" si="18"/>
        <v>43110</v>
      </c>
      <c r="L180" s="67">
        <v>31000</v>
      </c>
      <c r="M180" s="66"/>
    </row>
    <row r="181" spans="1:13" x14ac:dyDescent="0.35">
      <c r="A181" s="63">
        <v>966</v>
      </c>
      <c r="B181" s="21"/>
      <c r="C181" s="68">
        <v>43796</v>
      </c>
      <c r="D181" s="62" t="s">
        <v>4650</v>
      </c>
      <c r="E181" s="63">
        <v>10.46</v>
      </c>
      <c r="F181" s="64" t="s">
        <v>6234</v>
      </c>
      <c r="G181" s="65" t="s">
        <v>6235</v>
      </c>
      <c r="H181" s="64">
        <v>1130</v>
      </c>
      <c r="I181" s="66">
        <v>0.5</v>
      </c>
      <c r="J181" s="66">
        <v>38460</v>
      </c>
      <c r="K181" s="66">
        <f t="shared" si="18"/>
        <v>109890</v>
      </c>
      <c r="L181" s="67">
        <v>76000</v>
      </c>
      <c r="M181" s="66"/>
    </row>
    <row r="182" spans="1:13" x14ac:dyDescent="0.35">
      <c r="A182" s="63">
        <v>968</v>
      </c>
      <c r="B182" s="21"/>
      <c r="C182" s="68">
        <v>43796</v>
      </c>
      <c r="D182" s="62" t="s">
        <v>6236</v>
      </c>
      <c r="E182" s="63">
        <v>108.77500000000001</v>
      </c>
      <c r="F182" s="64" t="s">
        <v>6238</v>
      </c>
      <c r="G182" s="65" t="s">
        <v>6239</v>
      </c>
      <c r="H182" s="64">
        <v>1110</v>
      </c>
      <c r="I182" s="66">
        <v>1</v>
      </c>
      <c r="J182" s="66">
        <v>114360</v>
      </c>
      <c r="K182" s="66">
        <f t="shared" si="18"/>
        <v>326740</v>
      </c>
      <c r="L182" s="67">
        <v>480182.5</v>
      </c>
      <c r="M182" s="66"/>
    </row>
    <row r="183" spans="1:13" x14ac:dyDescent="0.35">
      <c r="A183" s="63">
        <v>970</v>
      </c>
      <c r="B183" s="21"/>
      <c r="C183" s="68">
        <v>43796</v>
      </c>
      <c r="D183" s="62" t="s">
        <v>6240</v>
      </c>
      <c r="E183" s="63">
        <v>0.20100000000000001</v>
      </c>
      <c r="F183" s="64" t="s">
        <v>6241</v>
      </c>
      <c r="G183" s="65" t="s">
        <v>6242</v>
      </c>
      <c r="H183" s="64">
        <v>2040</v>
      </c>
      <c r="I183" s="66">
        <v>0.5</v>
      </c>
      <c r="J183" s="66">
        <v>28650</v>
      </c>
      <c r="K183" s="66">
        <f t="shared" ref="K183:K184" si="19">ROUND(J183/0.35,-1)</f>
        <v>81860</v>
      </c>
      <c r="L183" s="67">
        <v>80000</v>
      </c>
      <c r="M183" s="66"/>
    </row>
    <row r="184" spans="1:13" x14ac:dyDescent="0.35">
      <c r="A184" s="63">
        <v>971</v>
      </c>
      <c r="B184" s="21"/>
      <c r="C184" s="68">
        <v>43796</v>
      </c>
      <c r="D184" s="62" t="s">
        <v>6243</v>
      </c>
      <c r="E184" s="63">
        <v>0.86599999999999999</v>
      </c>
      <c r="F184" s="64" t="s">
        <v>6241</v>
      </c>
      <c r="G184" s="65" t="s">
        <v>6245</v>
      </c>
      <c r="H184" s="64">
        <v>1080</v>
      </c>
      <c r="I184" s="66">
        <v>1</v>
      </c>
      <c r="J184" s="41">
        <v>34370</v>
      </c>
      <c r="K184" s="41">
        <f t="shared" si="19"/>
        <v>98200</v>
      </c>
      <c r="L184" s="42">
        <v>100000</v>
      </c>
      <c r="M184" s="41"/>
    </row>
    <row r="185" spans="1:13" x14ac:dyDescent="0.35">
      <c r="J185" s="164">
        <f>SUM(J119:J184)</f>
        <v>2740200</v>
      </c>
      <c r="K185" s="164">
        <f>SUM(K119:K184)</f>
        <v>7829150</v>
      </c>
      <c r="L185" s="164">
        <f>SUM(L119:L184)</f>
        <v>8825648.4100000001</v>
      </c>
      <c r="M185" s="167">
        <f>(L185-K185)/K185</f>
        <v>0.12728053620124791</v>
      </c>
    </row>
    <row r="186" spans="1:13" x14ac:dyDescent="0.35">
      <c r="J186" s="164"/>
      <c r="K186" s="164"/>
      <c r="L186" s="164"/>
      <c r="M186" s="167"/>
    </row>
    <row r="187" spans="1:13" ht="15" thickBot="1" x14ac:dyDescent="0.4">
      <c r="A187" s="165"/>
      <c r="B187" s="165"/>
      <c r="C187" s="165"/>
      <c r="D187" s="165"/>
      <c r="E187" s="165"/>
      <c r="F187" s="165"/>
      <c r="G187" s="165"/>
      <c r="H187" s="165"/>
      <c r="I187" s="165"/>
      <c r="J187" s="166"/>
      <c r="K187" s="166">
        <f>K185/66</f>
        <v>118623.48484848485</v>
      </c>
      <c r="L187" s="166">
        <f>L185/66</f>
        <v>133721.94560606062</v>
      </c>
      <c r="M187" s="168">
        <f>(L187-K187)/K187</f>
        <v>0.12728053620124799</v>
      </c>
    </row>
    <row r="188" spans="1:13" ht="15" thickTop="1" x14ac:dyDescent="0.35"/>
  </sheetData>
  <sortState ref="A2:S299">
    <sortCondition ref="A2:A29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2019</vt:lpstr>
      <vt:lpstr>District Chart</vt:lpstr>
      <vt:lpstr>Sheet3</vt:lpstr>
      <vt:lpstr>Chris' stats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Nicole Medley</cp:lastModifiedBy>
  <cp:lastPrinted>2018-10-01T19:04:11Z</cp:lastPrinted>
  <dcterms:created xsi:type="dcterms:W3CDTF">2013-12-31T20:49:27Z</dcterms:created>
  <dcterms:modified xsi:type="dcterms:W3CDTF">2021-03-02T20:41:06Z</dcterms:modified>
</cp:coreProperties>
</file>