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X:\deeds\"/>
    </mc:Choice>
  </mc:AlternateContent>
  <xr:revisionPtr revIDLastSave="0" documentId="13_ncr:1_{36A80CF3-D8FB-4186-A40C-72EF00883FB1}" xr6:coauthVersionLast="36" xr6:coauthVersionMax="36" xr10:uidLastSave="{00000000-0000-0000-0000-000000000000}"/>
  <bookViews>
    <workbookView xWindow="60" yWindow="525" windowWidth="19320" windowHeight="7545" xr2:uid="{00000000-000D-0000-FFFF-FFFF00000000}"/>
  </bookViews>
  <sheets>
    <sheet name="2018" sheetId="1" r:id="rId1"/>
    <sheet name="District Chart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M2764" i="1" l="1"/>
  <c r="M2769" i="1" l="1"/>
  <c r="I2764" i="1"/>
  <c r="N2757" i="1" l="1"/>
  <c r="J2752" i="1" l="1"/>
  <c r="J2747" i="1" l="1"/>
  <c r="K2743" i="1" l="1"/>
  <c r="N2743" i="1"/>
  <c r="K2757" i="1" l="1"/>
  <c r="K2756" i="1"/>
  <c r="K2755" i="1"/>
  <c r="K2754" i="1"/>
  <c r="K2753" i="1"/>
  <c r="K2752" i="1"/>
  <c r="K2751" i="1"/>
  <c r="K2750" i="1"/>
  <c r="K2749" i="1"/>
  <c r="K2748" i="1"/>
  <c r="K2747" i="1"/>
  <c r="K2746" i="1"/>
  <c r="K2745" i="1"/>
  <c r="K2744" i="1"/>
  <c r="K2742" i="1"/>
  <c r="K2741" i="1"/>
  <c r="K2740" i="1"/>
  <c r="K2739" i="1"/>
  <c r="K2738" i="1"/>
  <c r="K2737" i="1"/>
  <c r="K2736" i="1"/>
  <c r="K2735" i="1"/>
  <c r="K2734" i="1"/>
  <c r="K2733" i="1"/>
  <c r="K2732" i="1"/>
  <c r="K2731" i="1"/>
  <c r="K2730" i="1"/>
  <c r="K2729" i="1"/>
  <c r="K2728" i="1"/>
  <c r="K2727" i="1"/>
  <c r="K2726" i="1"/>
  <c r="N2756" i="1"/>
  <c r="N2755" i="1"/>
  <c r="N2754" i="1"/>
  <c r="N2753" i="1"/>
  <c r="N2752" i="1"/>
  <c r="N2751" i="1"/>
  <c r="N2750" i="1"/>
  <c r="N2749" i="1"/>
  <c r="N2748" i="1"/>
  <c r="N2747" i="1"/>
  <c r="N2746" i="1"/>
  <c r="N2745" i="1"/>
  <c r="N2744" i="1"/>
  <c r="N2742" i="1"/>
  <c r="N2741" i="1"/>
  <c r="N2740" i="1"/>
  <c r="N2739" i="1"/>
  <c r="N2738" i="1"/>
  <c r="N2737" i="1"/>
  <c r="N2736" i="1"/>
  <c r="N2735" i="1"/>
  <c r="N2734" i="1"/>
  <c r="N2733" i="1"/>
  <c r="N2732" i="1"/>
  <c r="N2731" i="1"/>
  <c r="N2730" i="1"/>
  <c r="N2729" i="1"/>
  <c r="N2728" i="1"/>
  <c r="N2727" i="1"/>
  <c r="N2726" i="1"/>
  <c r="J2687" i="1" l="1"/>
  <c r="N2685" i="1" l="1"/>
  <c r="K2685" i="1"/>
  <c r="N2678" i="1" l="1"/>
  <c r="K2678" i="1"/>
  <c r="N2661" i="1" l="1"/>
  <c r="K2661" i="1"/>
  <c r="N2647" i="1" l="1"/>
  <c r="J2636" i="1" l="1"/>
  <c r="K2625" i="1" l="1"/>
  <c r="N2625" i="1"/>
  <c r="K2626" i="1"/>
  <c r="N2626" i="1"/>
  <c r="K2627" i="1"/>
  <c r="N2627" i="1"/>
  <c r="K2628" i="1"/>
  <c r="N2628" i="1"/>
  <c r="K2635" i="1"/>
  <c r="N2635" i="1"/>
  <c r="K2636" i="1"/>
  <c r="N2636" i="1"/>
  <c r="K2637" i="1"/>
  <c r="N2637" i="1"/>
  <c r="K2638" i="1"/>
  <c r="N2638" i="1"/>
  <c r="K2639" i="1"/>
  <c r="N2639" i="1"/>
  <c r="K2640" i="1"/>
  <c r="N2640" i="1"/>
  <c r="K2641" i="1"/>
  <c r="N2641" i="1"/>
  <c r="K2642" i="1"/>
  <c r="N2642" i="1"/>
  <c r="K2645" i="1"/>
  <c r="N2645" i="1"/>
  <c r="K2646" i="1"/>
  <c r="N2646" i="1"/>
  <c r="K2647" i="1"/>
  <c r="K2648" i="1"/>
  <c r="N2648" i="1"/>
  <c r="K2649" i="1"/>
  <c r="N2649" i="1"/>
  <c r="K2650" i="1"/>
  <c r="N2650" i="1"/>
  <c r="K2651" i="1"/>
  <c r="N2651" i="1"/>
  <c r="K2652" i="1"/>
  <c r="N2652" i="1"/>
  <c r="K2655" i="1"/>
  <c r="N2655" i="1"/>
  <c r="K2658" i="1"/>
  <c r="N2658" i="1"/>
  <c r="K2659" i="1"/>
  <c r="N2659" i="1"/>
  <c r="K2660" i="1"/>
  <c r="N2660" i="1"/>
  <c r="K2662" i="1"/>
  <c r="N2662" i="1"/>
  <c r="K2663" i="1"/>
  <c r="N2663" i="1"/>
  <c r="K2664" i="1"/>
  <c r="N2664" i="1"/>
  <c r="K2665" i="1"/>
  <c r="N2665" i="1"/>
  <c r="K2666" i="1"/>
  <c r="N2666" i="1"/>
  <c r="K2667" i="1"/>
  <c r="N2667" i="1"/>
  <c r="K2668" i="1"/>
  <c r="N2668" i="1"/>
  <c r="K2669" i="1"/>
  <c r="N2669" i="1"/>
  <c r="K2670" i="1"/>
  <c r="N2670" i="1"/>
  <c r="K2671" i="1"/>
  <c r="N2671" i="1"/>
  <c r="K2672" i="1"/>
  <c r="N2672" i="1"/>
  <c r="K2673" i="1"/>
  <c r="N2673" i="1"/>
  <c r="K2674" i="1"/>
  <c r="N2674" i="1"/>
  <c r="K2697" i="1"/>
  <c r="N2697" i="1"/>
  <c r="K2675" i="1"/>
  <c r="N2675" i="1"/>
  <c r="K2676" i="1"/>
  <c r="N2676" i="1"/>
  <c r="K2677" i="1"/>
  <c r="N2677" i="1"/>
  <c r="K2679" i="1"/>
  <c r="N2679" i="1"/>
  <c r="K2680" i="1"/>
  <c r="N2680" i="1"/>
  <c r="K2681" i="1"/>
  <c r="N2681" i="1"/>
  <c r="K2682" i="1"/>
  <c r="N2682" i="1"/>
  <c r="K2686" i="1"/>
  <c r="N2686" i="1"/>
  <c r="K2687" i="1"/>
  <c r="N2687" i="1"/>
  <c r="K2688" i="1"/>
  <c r="N2688" i="1"/>
  <c r="K2689" i="1"/>
  <c r="N2689" i="1"/>
  <c r="K2690" i="1"/>
  <c r="N2690" i="1"/>
  <c r="K2691" i="1"/>
  <c r="N2691" i="1"/>
  <c r="K2694" i="1"/>
  <c r="N2694" i="1"/>
  <c r="K2695" i="1"/>
  <c r="N2695" i="1"/>
  <c r="K2696" i="1"/>
  <c r="N2696" i="1"/>
  <c r="K2699" i="1"/>
  <c r="N2699" i="1"/>
  <c r="K2700" i="1"/>
  <c r="N2700" i="1"/>
  <c r="K2701" i="1"/>
  <c r="N2701" i="1"/>
  <c r="K2702" i="1"/>
  <c r="N2702" i="1"/>
  <c r="K2703" i="1"/>
  <c r="N2703" i="1"/>
  <c r="K2704" i="1"/>
  <c r="N2704" i="1"/>
  <c r="K2705" i="1"/>
  <c r="N2705" i="1"/>
  <c r="K2706" i="1"/>
  <c r="N2706" i="1"/>
  <c r="K2707" i="1"/>
  <c r="N2707" i="1"/>
  <c r="K2708" i="1"/>
  <c r="N2708" i="1"/>
  <c r="K2709" i="1"/>
  <c r="N2709" i="1"/>
  <c r="K2710" i="1"/>
  <c r="N2710" i="1"/>
  <c r="K2711" i="1"/>
  <c r="N2711" i="1"/>
  <c r="K2712" i="1"/>
  <c r="N2712" i="1"/>
  <c r="K2713" i="1"/>
  <c r="N2713" i="1"/>
  <c r="K2714" i="1"/>
  <c r="N2714" i="1"/>
  <c r="K2715" i="1"/>
  <c r="N2715" i="1"/>
  <c r="K2716" i="1"/>
  <c r="N2716" i="1"/>
  <c r="K2717" i="1"/>
  <c r="N2717" i="1"/>
  <c r="K2718" i="1"/>
  <c r="N2718" i="1"/>
  <c r="K2719" i="1"/>
  <c r="N2719" i="1"/>
  <c r="K2720" i="1"/>
  <c r="N2720" i="1"/>
  <c r="K2721" i="1"/>
  <c r="N2721" i="1"/>
  <c r="K2722" i="1"/>
  <c r="N2722" i="1"/>
  <c r="K2723" i="1"/>
  <c r="N2723" i="1"/>
  <c r="K2724" i="1"/>
  <c r="N2724" i="1"/>
  <c r="K2725" i="1"/>
  <c r="N2725" i="1"/>
  <c r="N2758" i="1" l="1"/>
  <c r="N2692" i="1"/>
  <c r="N2683" i="1"/>
  <c r="N2653" i="1"/>
  <c r="J2607" i="1"/>
  <c r="J2605" i="1" l="1"/>
  <c r="N2600" i="1" l="1"/>
  <c r="K2600" i="1"/>
  <c r="J2589" i="1" l="1"/>
  <c r="K2570" i="1" l="1"/>
  <c r="K2569" i="1"/>
  <c r="K2564" i="1" l="1"/>
  <c r="N2564" i="1"/>
  <c r="J2567" i="1" l="1"/>
  <c r="J2565" i="1" l="1"/>
  <c r="K2535" i="1" l="1"/>
  <c r="J2512" i="1" l="1"/>
  <c r="J2509" i="1" l="1"/>
  <c r="J2503" i="1" l="1"/>
  <c r="J2488" i="1" l="1"/>
  <c r="J2434" i="1" l="1"/>
  <c r="K2422" i="1" l="1"/>
  <c r="N2422" i="1"/>
  <c r="K2434" i="1"/>
  <c r="N2434" i="1"/>
  <c r="K2435" i="1"/>
  <c r="N2435" i="1"/>
  <c r="K2436" i="1"/>
  <c r="N2436" i="1"/>
  <c r="K2444" i="1"/>
  <c r="N2444" i="1"/>
  <c r="K2445" i="1"/>
  <c r="N2445" i="1"/>
  <c r="K2446" i="1"/>
  <c r="N2446" i="1"/>
  <c r="K2447" i="1"/>
  <c r="N2447" i="1"/>
  <c r="K2448" i="1"/>
  <c r="N2448" i="1"/>
  <c r="K2449" i="1"/>
  <c r="N2449" i="1"/>
  <c r="K2450" i="1"/>
  <c r="N2450" i="1"/>
  <c r="K2451" i="1"/>
  <c r="N2451" i="1"/>
  <c r="K2452" i="1"/>
  <c r="N2452" i="1"/>
  <c r="K2453" i="1"/>
  <c r="N2453" i="1"/>
  <c r="K2454" i="1"/>
  <c r="N2454" i="1"/>
  <c r="K2455" i="1"/>
  <c r="N2455" i="1"/>
  <c r="K2456" i="1"/>
  <c r="N2456" i="1"/>
  <c r="K2457" i="1"/>
  <c r="N2457" i="1"/>
  <c r="K2458" i="1"/>
  <c r="N2458" i="1"/>
  <c r="K2439" i="1"/>
  <c r="N2439" i="1"/>
  <c r="K2440" i="1"/>
  <c r="N2440" i="1"/>
  <c r="K2442" i="1"/>
  <c r="N2442" i="1"/>
  <c r="K2443" i="1"/>
  <c r="N2443" i="1"/>
  <c r="K2459" i="1"/>
  <c r="N2459" i="1"/>
  <c r="K2460" i="1"/>
  <c r="N2460" i="1"/>
  <c r="K2461" i="1"/>
  <c r="N2461" i="1"/>
  <c r="K2462" i="1"/>
  <c r="N2462" i="1"/>
  <c r="K2463" i="1"/>
  <c r="N2463" i="1"/>
  <c r="K2464" i="1"/>
  <c r="N2464" i="1"/>
  <c r="K2465" i="1"/>
  <c r="N2465" i="1"/>
  <c r="K2466" i="1"/>
  <c r="N2466" i="1"/>
  <c r="K2467" i="1"/>
  <c r="N2467" i="1"/>
  <c r="K2468" i="1"/>
  <c r="N2468" i="1"/>
  <c r="K2469" i="1"/>
  <c r="N2469" i="1"/>
  <c r="K2472" i="1"/>
  <c r="N2472" i="1"/>
  <c r="K2473" i="1"/>
  <c r="N2473" i="1"/>
  <c r="K2474" i="1"/>
  <c r="N2474" i="1"/>
  <c r="K2477" i="1"/>
  <c r="N2477" i="1"/>
  <c r="K2478" i="1"/>
  <c r="N2478" i="1"/>
  <c r="K2479" i="1"/>
  <c r="N2479" i="1"/>
  <c r="K2480" i="1"/>
  <c r="N2480" i="1"/>
  <c r="K2483" i="1"/>
  <c r="N2483" i="1"/>
  <c r="K2484" i="1"/>
  <c r="N2484" i="1"/>
  <c r="K2485" i="1"/>
  <c r="N2485" i="1"/>
  <c r="K2486" i="1"/>
  <c r="N2486" i="1"/>
  <c r="K2487" i="1"/>
  <c r="N2487" i="1"/>
  <c r="K2488" i="1"/>
  <c r="N2488" i="1"/>
  <c r="K2489" i="1"/>
  <c r="N2489" i="1"/>
  <c r="K2490" i="1"/>
  <c r="N2490" i="1"/>
  <c r="K2491" i="1"/>
  <c r="N2491" i="1"/>
  <c r="K2492" i="1"/>
  <c r="N2492" i="1"/>
  <c r="K2493" i="1"/>
  <c r="N2493" i="1"/>
  <c r="K2496" i="1"/>
  <c r="N2496" i="1"/>
  <c r="K2497" i="1"/>
  <c r="N2497" i="1"/>
  <c r="K2498" i="1"/>
  <c r="N2498" i="1"/>
  <c r="K2499" i="1"/>
  <c r="N2499" i="1"/>
  <c r="K2521" i="1"/>
  <c r="N2521" i="1"/>
  <c r="K2520" i="1"/>
  <c r="N2520" i="1"/>
  <c r="K2522" i="1"/>
  <c r="N2522" i="1"/>
  <c r="K2500" i="1"/>
  <c r="N2500" i="1"/>
  <c r="K2501" i="1"/>
  <c r="N2501" i="1"/>
  <c r="K2502" i="1"/>
  <c r="N2502" i="1"/>
  <c r="K2503" i="1"/>
  <c r="N2503" i="1"/>
  <c r="K2504" i="1"/>
  <c r="N2504" i="1"/>
  <c r="K2505" i="1"/>
  <c r="N2505" i="1"/>
  <c r="K2506" i="1"/>
  <c r="N2506" i="1"/>
  <c r="K2507" i="1"/>
  <c r="N2507" i="1"/>
  <c r="K2508" i="1"/>
  <c r="N2508" i="1"/>
  <c r="K2509" i="1"/>
  <c r="N2509" i="1"/>
  <c r="K2510" i="1"/>
  <c r="N2510" i="1"/>
  <c r="K2511" i="1"/>
  <c r="N2511" i="1"/>
  <c r="K2512" i="1"/>
  <c r="N2512" i="1"/>
  <c r="K2513" i="1"/>
  <c r="N2513" i="1"/>
  <c r="K2514" i="1"/>
  <c r="N2514" i="1"/>
  <c r="K2515" i="1"/>
  <c r="N2515" i="1"/>
  <c r="K2516" i="1"/>
  <c r="N2516" i="1"/>
  <c r="K2517" i="1"/>
  <c r="N2517" i="1"/>
  <c r="K2523" i="1"/>
  <c r="N2523" i="1"/>
  <c r="K2524" i="1"/>
  <c r="N2524" i="1"/>
  <c r="K2525" i="1"/>
  <c r="N2525" i="1"/>
  <c r="K2526" i="1"/>
  <c r="N2526" i="1"/>
  <c r="K2527" i="1"/>
  <c r="N2527" i="1"/>
  <c r="K2528" i="1"/>
  <c r="N2528" i="1"/>
  <c r="K2531" i="1"/>
  <c r="N2531" i="1"/>
  <c r="K2532" i="1"/>
  <c r="N2532" i="1"/>
  <c r="K2533" i="1"/>
  <c r="N2533" i="1"/>
  <c r="K2534" i="1"/>
  <c r="N2534" i="1"/>
  <c r="N2535" i="1"/>
  <c r="K2536" i="1"/>
  <c r="N2536" i="1"/>
  <c r="K2539" i="1"/>
  <c r="N2539" i="1"/>
  <c r="K2540" i="1"/>
  <c r="N2540" i="1"/>
  <c r="K2541" i="1"/>
  <c r="N2541" i="1"/>
  <c r="K2542" i="1"/>
  <c r="N2542" i="1"/>
  <c r="K2543" i="1"/>
  <c r="N2543" i="1"/>
  <c r="K2544" i="1"/>
  <c r="N2544" i="1"/>
  <c r="K2545" i="1"/>
  <c r="N2545" i="1"/>
  <c r="K2546" i="1"/>
  <c r="N2546" i="1"/>
  <c r="K2547" i="1"/>
  <c r="N2547" i="1"/>
  <c r="K2550" i="1"/>
  <c r="N2550" i="1"/>
  <c r="K2551" i="1"/>
  <c r="N2551" i="1"/>
  <c r="K2552" i="1"/>
  <c r="N2552" i="1"/>
  <c r="K2553" i="1"/>
  <c r="N2553" i="1"/>
  <c r="K2554" i="1"/>
  <c r="N2554" i="1"/>
  <c r="K2557" i="1"/>
  <c r="N2557" i="1"/>
  <c r="K2558" i="1"/>
  <c r="N2558" i="1"/>
  <c r="K2560" i="1"/>
  <c r="N2560" i="1"/>
  <c r="K2561" i="1"/>
  <c r="N2561" i="1"/>
  <c r="K2562" i="1"/>
  <c r="N2562" i="1"/>
  <c r="K2563" i="1"/>
  <c r="N2563" i="1"/>
  <c r="K2565" i="1"/>
  <c r="N2565" i="1"/>
  <c r="K2566" i="1"/>
  <c r="N2566" i="1"/>
  <c r="K2567" i="1"/>
  <c r="N2567" i="1"/>
  <c r="K2568" i="1"/>
  <c r="N2568" i="1"/>
  <c r="N2569" i="1"/>
  <c r="K2571" i="1"/>
  <c r="N2571" i="1"/>
  <c r="K2572" i="1"/>
  <c r="N2572" i="1"/>
  <c r="K2573" i="1"/>
  <c r="N2573" i="1"/>
  <c r="K2574" i="1"/>
  <c r="N2574" i="1"/>
  <c r="K2575" i="1"/>
  <c r="N2575" i="1"/>
  <c r="K2576" i="1"/>
  <c r="N2576" i="1"/>
  <c r="K2577" i="1"/>
  <c r="N2577" i="1"/>
  <c r="K2578" i="1"/>
  <c r="N2578" i="1"/>
  <c r="K2579" i="1"/>
  <c r="N2579" i="1"/>
  <c r="K2582" i="1"/>
  <c r="N2582" i="1"/>
  <c r="K2583" i="1"/>
  <c r="N2583" i="1"/>
  <c r="K2584" i="1"/>
  <c r="N2584" i="1"/>
  <c r="K2585" i="1"/>
  <c r="N2585" i="1"/>
  <c r="K2586" i="1"/>
  <c r="N2586" i="1"/>
  <c r="K2587" i="1"/>
  <c r="N2587" i="1"/>
  <c r="K2603" i="1"/>
  <c r="N2603" i="1"/>
  <c r="K2589" i="1"/>
  <c r="N2589" i="1"/>
  <c r="K2590" i="1"/>
  <c r="N2590" i="1"/>
  <c r="K2591" i="1"/>
  <c r="N2591" i="1"/>
  <c r="K2592" i="1"/>
  <c r="N2592" i="1"/>
  <c r="K2593" i="1"/>
  <c r="N2593" i="1"/>
  <c r="K2594" i="1"/>
  <c r="N2594" i="1"/>
  <c r="K2604" i="1"/>
  <c r="N2604" i="1"/>
  <c r="K2598" i="1"/>
  <c r="N2598" i="1"/>
  <c r="K2599" i="1"/>
  <c r="N2599" i="1"/>
  <c r="K2631" i="1"/>
  <c r="N2631" i="1"/>
  <c r="K2601" i="1"/>
  <c r="N2601" i="1"/>
  <c r="K2602" i="1"/>
  <c r="N2602" i="1"/>
  <c r="K2605" i="1"/>
  <c r="N2605" i="1"/>
  <c r="K2606" i="1"/>
  <c r="N2606" i="1"/>
  <c r="K2607" i="1"/>
  <c r="N2607" i="1"/>
  <c r="K2608" i="1"/>
  <c r="N2608" i="1"/>
  <c r="K2609" i="1"/>
  <c r="N2609" i="1"/>
  <c r="K2610" i="1"/>
  <c r="N2610" i="1"/>
  <c r="K2611" i="1"/>
  <c r="N2611" i="1"/>
  <c r="K2612" i="1"/>
  <c r="N2612" i="1"/>
  <c r="K2613" i="1"/>
  <c r="N2613" i="1"/>
  <c r="K2614" i="1"/>
  <c r="N2614" i="1"/>
  <c r="K2615" i="1"/>
  <c r="N2615" i="1"/>
  <c r="K2618" i="1"/>
  <c r="N2618" i="1"/>
  <c r="K2619" i="1"/>
  <c r="N2619" i="1"/>
  <c r="K2633" i="1"/>
  <c r="N2633" i="1"/>
  <c r="K2620" i="1"/>
  <c r="N2620" i="1"/>
  <c r="K2621" i="1"/>
  <c r="N2621" i="1"/>
  <c r="K2622" i="1"/>
  <c r="N2622" i="1"/>
  <c r="K2623" i="1"/>
  <c r="N2623" i="1"/>
  <c r="K2624" i="1"/>
  <c r="N2624" i="1"/>
  <c r="N2643" i="1" l="1"/>
  <c r="N2629" i="1"/>
  <c r="N2616" i="1"/>
  <c r="N2595" i="1"/>
  <c r="N2580" i="1"/>
  <c r="N2555" i="1"/>
  <c r="N2537" i="1"/>
  <c r="N2548" i="1"/>
  <c r="N2529" i="1"/>
  <c r="N2518" i="1"/>
  <c r="N2475" i="1"/>
  <c r="N2494" i="1"/>
  <c r="N2481" i="1"/>
  <c r="N2470" i="1"/>
  <c r="J2414" i="1"/>
  <c r="J2412" i="1" l="1"/>
  <c r="N2411" i="1" l="1"/>
  <c r="K2411" i="1"/>
  <c r="N2410" i="1"/>
  <c r="K2410" i="1"/>
  <c r="N2409" i="1"/>
  <c r="K2409" i="1"/>
  <c r="N2408" i="1"/>
  <c r="K2408" i="1"/>
  <c r="K2404" i="1" l="1"/>
  <c r="J2398" i="1" l="1"/>
  <c r="J2396" i="1" l="1"/>
  <c r="N2393" i="1" l="1"/>
  <c r="K2393" i="1"/>
  <c r="K2324" i="1" l="1"/>
  <c r="N2324" i="1"/>
  <c r="K2332" i="1" l="1"/>
  <c r="N2302" i="1" l="1"/>
  <c r="J2321" i="1" l="1"/>
  <c r="K2295" i="1" l="1"/>
  <c r="K2294" i="1" l="1"/>
  <c r="J2287" i="1" l="1"/>
  <c r="N2270" i="1" l="1"/>
  <c r="N2250" i="1"/>
  <c r="J2270" i="1" l="1"/>
  <c r="N2252" i="1" l="1"/>
  <c r="N2253" i="1"/>
  <c r="N2254" i="1"/>
  <c r="N2255" i="1"/>
  <c r="N2256" i="1"/>
  <c r="N2257" i="1"/>
  <c r="N2258" i="1"/>
  <c r="N2259" i="1"/>
  <c r="N2260" i="1"/>
  <c r="N2261" i="1"/>
  <c r="N2262" i="1"/>
  <c r="N2263" i="1"/>
  <c r="N2264" i="1"/>
  <c r="N2265" i="1"/>
  <c r="N2266" i="1"/>
  <c r="N2267" i="1"/>
  <c r="N2268" i="1"/>
  <c r="N2269" i="1"/>
  <c r="N2271" i="1"/>
  <c r="N2272" i="1"/>
  <c r="N2273" i="1"/>
  <c r="N2274" i="1"/>
  <c r="N2277" i="1"/>
  <c r="N2278" i="1"/>
  <c r="N2279" i="1"/>
  <c r="N2280" i="1"/>
  <c r="N2281" i="1"/>
  <c r="N2282" i="1"/>
  <c r="N2283" i="1"/>
  <c r="N2284" i="1"/>
  <c r="N2285" i="1"/>
  <c r="N2286" i="1"/>
  <c r="N2287" i="1"/>
  <c r="N2288" i="1"/>
  <c r="N2289" i="1"/>
  <c r="N2290" i="1"/>
  <c r="N2293" i="1"/>
  <c r="N2294" i="1"/>
  <c r="N2295" i="1"/>
  <c r="N2296" i="1"/>
  <c r="N2297" i="1"/>
  <c r="N2298" i="1"/>
  <c r="N2321" i="1"/>
  <c r="N2322" i="1"/>
  <c r="N2323" i="1"/>
  <c r="N2325" i="1"/>
  <c r="N2326" i="1"/>
  <c r="N2327" i="1"/>
  <c r="N2328" i="1"/>
  <c r="N2329" i="1"/>
  <c r="N2330" i="1"/>
  <c r="N2331" i="1"/>
  <c r="N2301" i="1"/>
  <c r="N2303" i="1"/>
  <c r="N2304" i="1"/>
  <c r="N2305" i="1"/>
  <c r="N2306" i="1"/>
  <c r="N2307" i="1"/>
  <c r="N2308" i="1"/>
  <c r="N2309" i="1"/>
  <c r="N2310" i="1"/>
  <c r="N2311" i="1"/>
  <c r="N2312" i="1"/>
  <c r="N2313" i="1"/>
  <c r="N2314" i="1"/>
  <c r="N2315" i="1"/>
  <c r="N2316" i="1"/>
  <c r="N2317" i="1"/>
  <c r="N2318" i="1"/>
  <c r="N2334" i="1"/>
  <c r="N2333" i="1"/>
  <c r="N2336" i="1"/>
  <c r="N2337" i="1"/>
  <c r="N2338" i="1"/>
  <c r="N2339" i="1"/>
  <c r="N2340" i="1"/>
  <c r="N2341" i="1"/>
  <c r="N2342" i="1"/>
  <c r="N2343" i="1"/>
  <c r="N2344" i="1"/>
  <c r="N2345" i="1"/>
  <c r="N2346" i="1"/>
  <c r="N2347" i="1"/>
  <c r="N2348" i="1"/>
  <c r="N2349" i="1"/>
  <c r="N2350" i="1"/>
  <c r="N2351" i="1"/>
  <c r="N2352" i="1"/>
  <c r="N2353" i="1"/>
  <c r="N2356" i="1"/>
  <c r="N2357" i="1"/>
  <c r="N2358" i="1"/>
  <c r="N2359" i="1"/>
  <c r="N2360" i="1"/>
  <c r="N2361" i="1"/>
  <c r="N2362" i="1"/>
  <c r="N2363" i="1"/>
  <c r="N2364" i="1"/>
  <c r="N2365" i="1"/>
  <c r="N2366" i="1"/>
  <c r="N2367" i="1"/>
  <c r="N2368" i="1"/>
  <c r="N2375" i="1"/>
  <c r="N2369" i="1"/>
  <c r="N2370" i="1"/>
  <c r="N2371" i="1"/>
  <c r="N2374" i="1"/>
  <c r="N2376" i="1"/>
  <c r="N2377" i="1"/>
  <c r="N2378" i="1"/>
  <c r="N2379" i="1"/>
  <c r="N2380" i="1"/>
  <c r="N2381" i="1"/>
  <c r="N2382" i="1"/>
  <c r="N2383" i="1"/>
  <c r="N2386" i="1"/>
  <c r="N2387" i="1"/>
  <c r="N2389" i="1"/>
  <c r="N2390" i="1"/>
  <c r="N2394" i="1"/>
  <c r="N2395" i="1"/>
  <c r="N2396" i="1"/>
  <c r="N2397" i="1"/>
  <c r="N2398" i="1"/>
  <c r="N2399" i="1"/>
  <c r="N2400" i="1"/>
  <c r="N2401" i="1"/>
  <c r="N2402" i="1"/>
  <c r="N2403" i="1"/>
  <c r="N2404" i="1"/>
  <c r="N2405" i="1"/>
  <c r="N2427" i="1"/>
  <c r="N2428" i="1"/>
  <c r="N2406" i="1"/>
  <c r="N2407" i="1"/>
  <c r="N2412" i="1"/>
  <c r="N2413" i="1"/>
  <c r="N2414" i="1"/>
  <c r="N2415" i="1"/>
  <c r="N2416" i="1"/>
  <c r="N2417" i="1"/>
  <c r="N2424" i="1"/>
  <c r="N2425" i="1"/>
  <c r="N2432" i="1"/>
  <c r="N2433" i="1"/>
  <c r="N2426" i="1"/>
  <c r="N2429" i="1"/>
  <c r="N2430" i="1"/>
  <c r="N2431" i="1"/>
  <c r="N2420" i="1"/>
  <c r="N242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3" i="1"/>
  <c r="K2296" i="1"/>
  <c r="K2297" i="1"/>
  <c r="K2298" i="1"/>
  <c r="K2321" i="1"/>
  <c r="K2322" i="1"/>
  <c r="K2323" i="1"/>
  <c r="K2325" i="1"/>
  <c r="K2326" i="1"/>
  <c r="K2327" i="1"/>
  <c r="K2328" i="1"/>
  <c r="K2329" i="1"/>
  <c r="K2330" i="1"/>
  <c r="K2331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34" i="1"/>
  <c r="K2333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6" i="1"/>
  <c r="K2357" i="1"/>
  <c r="K2358" i="1"/>
  <c r="K2359" i="1"/>
  <c r="K2360" i="1"/>
  <c r="K2361" i="1"/>
  <c r="K2362" i="1"/>
  <c r="K2363" i="1"/>
  <c r="K2364" i="1"/>
  <c r="K2365" i="1"/>
  <c r="K2366" i="1"/>
  <c r="K2367" i="1"/>
  <c r="K2368" i="1"/>
  <c r="K2375" i="1"/>
  <c r="K2369" i="1"/>
  <c r="K2370" i="1"/>
  <c r="K2371" i="1"/>
  <c r="K2374" i="1"/>
  <c r="K2376" i="1"/>
  <c r="K2377" i="1"/>
  <c r="K2378" i="1"/>
  <c r="K2379" i="1"/>
  <c r="K2380" i="1"/>
  <c r="K2381" i="1"/>
  <c r="K2382" i="1"/>
  <c r="K2383" i="1"/>
  <c r="K2386" i="1"/>
  <c r="K2387" i="1"/>
  <c r="K2389" i="1"/>
  <c r="K2390" i="1"/>
  <c r="K2394" i="1"/>
  <c r="K2395" i="1"/>
  <c r="K2396" i="1"/>
  <c r="K2397" i="1"/>
  <c r="K2398" i="1"/>
  <c r="K2399" i="1"/>
  <c r="K2400" i="1"/>
  <c r="K2401" i="1"/>
  <c r="K2402" i="1"/>
  <c r="K2403" i="1"/>
  <c r="K2405" i="1"/>
  <c r="K2427" i="1"/>
  <c r="K2428" i="1"/>
  <c r="K2406" i="1"/>
  <c r="K2407" i="1"/>
  <c r="K2412" i="1"/>
  <c r="K2413" i="1"/>
  <c r="K2414" i="1"/>
  <c r="K2415" i="1"/>
  <c r="K2416" i="1"/>
  <c r="K2417" i="1"/>
  <c r="K2424" i="1"/>
  <c r="K2425" i="1"/>
  <c r="K2432" i="1"/>
  <c r="K2433" i="1"/>
  <c r="K2426" i="1"/>
  <c r="K2429" i="1"/>
  <c r="K2430" i="1"/>
  <c r="K2431" i="1"/>
  <c r="K2420" i="1"/>
  <c r="K2421" i="1"/>
  <c r="N2437" i="1" l="1"/>
  <c r="N2418" i="1"/>
  <c r="N2391" i="1"/>
  <c r="N2384" i="1"/>
  <c r="N2372" i="1"/>
  <c r="N2354" i="1"/>
  <c r="N2319" i="1"/>
  <c r="N2299" i="1"/>
  <c r="N2291" i="1"/>
  <c r="N2233" i="1"/>
  <c r="J2247" i="1" l="1"/>
  <c r="J2240" i="1" l="1"/>
  <c r="K2239" i="1" l="1"/>
  <c r="J2230" i="1" l="1"/>
  <c r="N2235" i="1" l="1"/>
  <c r="N2236" i="1"/>
  <c r="N2237" i="1"/>
  <c r="N2217" i="1"/>
  <c r="N2218" i="1"/>
  <c r="N2219" i="1"/>
  <c r="N2220" i="1"/>
  <c r="N2221" i="1"/>
  <c r="N2222" i="1"/>
  <c r="N2223" i="1"/>
  <c r="N2224" i="1"/>
  <c r="N2225" i="1"/>
  <c r="N2226" i="1"/>
  <c r="N2227" i="1"/>
  <c r="N2228" i="1"/>
  <c r="N2229" i="1"/>
  <c r="N2230" i="1"/>
  <c r="N2238" i="1"/>
  <c r="N2239" i="1"/>
  <c r="N2240" i="1"/>
  <c r="N2241" i="1"/>
  <c r="N2242" i="1"/>
  <c r="N2243" i="1"/>
  <c r="N2244" i="1"/>
  <c r="N2245" i="1"/>
  <c r="N2246" i="1"/>
  <c r="N2247" i="1"/>
  <c r="N2251" i="1"/>
  <c r="K2212" i="1"/>
  <c r="K2213" i="1"/>
  <c r="K2214" i="1"/>
  <c r="K2233" i="1"/>
  <c r="K2235" i="1"/>
  <c r="K2236" i="1"/>
  <c r="K2237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50" i="1"/>
  <c r="K2238" i="1"/>
  <c r="K2240" i="1"/>
  <c r="K2241" i="1"/>
  <c r="K2242" i="1"/>
  <c r="K2243" i="1"/>
  <c r="K2244" i="1"/>
  <c r="K2245" i="1"/>
  <c r="K2246" i="1"/>
  <c r="K2247" i="1"/>
  <c r="K2251" i="1"/>
  <c r="N2275" i="1" l="1"/>
  <c r="N2248" i="1"/>
  <c r="N2231" i="1"/>
  <c r="K2202" i="1"/>
  <c r="N2202" i="1"/>
  <c r="K2203" i="1"/>
  <c r="N2203" i="1"/>
  <c r="K2204" i="1"/>
  <c r="N2204" i="1"/>
  <c r="K2205" i="1"/>
  <c r="N2205" i="1"/>
  <c r="K2206" i="1"/>
  <c r="N2206" i="1"/>
  <c r="K2207" i="1"/>
  <c r="N2207" i="1"/>
  <c r="K2208" i="1"/>
  <c r="N2208" i="1"/>
  <c r="K2209" i="1"/>
  <c r="N2209" i="1"/>
  <c r="K2210" i="1"/>
  <c r="N2210" i="1"/>
  <c r="K2211" i="1"/>
  <c r="N2211" i="1"/>
  <c r="N2212" i="1"/>
  <c r="N2213" i="1"/>
  <c r="N2214" i="1"/>
  <c r="J2189" i="1" l="1"/>
  <c r="N2184" i="1" l="1"/>
  <c r="N2185" i="1"/>
  <c r="N2189" i="1"/>
  <c r="N2190" i="1"/>
  <c r="N2191" i="1"/>
  <c r="N2192" i="1"/>
  <c r="N2195" i="1"/>
  <c r="N2196" i="1"/>
  <c r="N2197" i="1"/>
  <c r="N2198" i="1"/>
  <c r="N2199" i="1"/>
  <c r="N2200" i="1"/>
  <c r="N2201" i="1"/>
  <c r="K2184" i="1"/>
  <c r="K2185" i="1"/>
  <c r="K2189" i="1"/>
  <c r="K2190" i="1"/>
  <c r="K2191" i="1"/>
  <c r="K2192" i="1"/>
  <c r="K2195" i="1"/>
  <c r="K2196" i="1"/>
  <c r="K2197" i="1"/>
  <c r="K2198" i="1"/>
  <c r="K2199" i="1"/>
  <c r="K2200" i="1"/>
  <c r="K2201" i="1"/>
  <c r="N2182" i="1"/>
  <c r="N2183" i="1"/>
  <c r="K2182" i="1"/>
  <c r="K2183" i="1"/>
  <c r="K2179" i="1"/>
  <c r="N2188" i="1"/>
  <c r="N2180" i="1"/>
  <c r="N2179" i="1"/>
  <c r="N2215" i="1" l="1"/>
  <c r="N2193" i="1"/>
  <c r="N2186" i="1"/>
  <c r="J2170" i="1"/>
  <c r="J2167" i="1" l="1"/>
  <c r="J2163" i="1" l="1"/>
  <c r="N2149" i="1" l="1"/>
  <c r="J2127" i="1" l="1"/>
  <c r="K2126" i="1" l="1"/>
  <c r="N2126" i="1"/>
  <c r="K2180" i="1"/>
  <c r="K2157" i="1"/>
  <c r="N2157" i="1"/>
  <c r="K2127" i="1"/>
  <c r="N2127" i="1"/>
  <c r="K2128" i="1"/>
  <c r="N2128" i="1"/>
  <c r="K2129" i="1"/>
  <c r="N2129" i="1"/>
  <c r="K2130" i="1"/>
  <c r="N2130" i="1"/>
  <c r="K2131" i="1"/>
  <c r="N2131" i="1"/>
  <c r="K2132" i="1"/>
  <c r="N2132" i="1"/>
  <c r="K2133" i="1"/>
  <c r="N2133" i="1"/>
  <c r="K2181" i="1"/>
  <c r="K2134" i="1"/>
  <c r="N2134" i="1"/>
  <c r="K2135" i="1"/>
  <c r="N2135" i="1"/>
  <c r="K2136" i="1"/>
  <c r="N2136" i="1"/>
  <c r="K2137" i="1"/>
  <c r="N2137" i="1"/>
  <c r="K2138" i="1"/>
  <c r="N2138" i="1"/>
  <c r="K2139" i="1"/>
  <c r="N2139" i="1"/>
  <c r="K2140" i="1"/>
  <c r="N2140" i="1"/>
  <c r="K2141" i="1"/>
  <c r="N2141" i="1"/>
  <c r="K2142" i="1"/>
  <c r="N2142" i="1"/>
  <c r="K2143" i="1"/>
  <c r="N2143" i="1"/>
  <c r="K2144" i="1"/>
  <c r="N2144" i="1"/>
  <c r="K2145" i="1"/>
  <c r="N2145" i="1"/>
  <c r="K2146" i="1"/>
  <c r="N2146" i="1"/>
  <c r="K2147" i="1"/>
  <c r="N2147" i="1"/>
  <c r="K2148" i="1"/>
  <c r="N2148" i="1"/>
  <c r="K2149" i="1"/>
  <c r="K2150" i="1"/>
  <c r="N2150" i="1"/>
  <c r="K2156" i="1"/>
  <c r="N2156" i="1"/>
  <c r="K2151" i="1"/>
  <c r="N2151" i="1"/>
  <c r="K2152" i="1"/>
  <c r="N2152" i="1"/>
  <c r="K2153" i="1"/>
  <c r="N2153" i="1"/>
  <c r="K2158" i="1"/>
  <c r="N2158" i="1"/>
  <c r="K2159" i="1"/>
  <c r="N2159" i="1"/>
  <c r="K2160" i="1"/>
  <c r="N2160" i="1"/>
  <c r="K2161" i="1"/>
  <c r="N2161" i="1"/>
  <c r="K2162" i="1"/>
  <c r="N2162" i="1"/>
  <c r="K2188" i="1"/>
  <c r="K2163" i="1"/>
  <c r="N2163" i="1"/>
  <c r="K2164" i="1"/>
  <c r="N2164" i="1"/>
  <c r="K2165" i="1"/>
  <c r="N2165" i="1"/>
  <c r="K2166" i="1"/>
  <c r="N2166" i="1"/>
  <c r="K2167" i="1"/>
  <c r="N2167" i="1"/>
  <c r="K2168" i="1"/>
  <c r="N2168" i="1"/>
  <c r="K2169" i="1"/>
  <c r="N2169" i="1"/>
  <c r="K2170" i="1"/>
  <c r="N2170" i="1"/>
  <c r="K2171" i="1"/>
  <c r="N2171" i="1"/>
  <c r="K2172" i="1"/>
  <c r="N2172" i="1"/>
  <c r="K2173" i="1"/>
  <c r="N2173" i="1"/>
  <c r="K2174" i="1"/>
  <c r="N2174" i="1"/>
  <c r="K2175" i="1"/>
  <c r="N2175" i="1"/>
  <c r="K2176" i="1"/>
  <c r="N2176" i="1"/>
  <c r="N2177" i="1" l="1"/>
  <c r="N2154" i="1"/>
  <c r="K2115" i="1"/>
  <c r="J2112" i="1" l="1"/>
  <c r="K2113" i="1" l="1"/>
  <c r="N2113" i="1"/>
  <c r="K2114" i="1"/>
  <c r="N2114" i="1"/>
  <c r="N2115" i="1"/>
  <c r="K2116" i="1"/>
  <c r="N2116" i="1"/>
  <c r="K2119" i="1"/>
  <c r="N2119" i="1"/>
  <c r="K2120" i="1"/>
  <c r="N2120" i="1"/>
  <c r="K2121" i="1"/>
  <c r="N2121" i="1"/>
  <c r="K2122" i="1"/>
  <c r="N2122" i="1"/>
  <c r="K2123" i="1"/>
  <c r="N2123" i="1"/>
  <c r="N2124" i="1" l="1"/>
  <c r="J2107" i="1"/>
  <c r="J2087" i="1" l="1"/>
  <c r="J2061" i="1" l="1"/>
  <c r="J2059" i="1" l="1"/>
  <c r="J1987" i="1" l="1"/>
  <c r="J1955" i="1" l="1"/>
  <c r="K1971" i="1" l="1"/>
  <c r="K1942" i="1" l="1"/>
  <c r="N1942" i="1"/>
  <c r="J1919" i="1" l="1"/>
  <c r="N1885" i="1" l="1"/>
  <c r="N1925" i="1"/>
  <c r="N1886" i="1"/>
  <c r="N1887" i="1"/>
  <c r="N1888" i="1"/>
  <c r="N1889" i="1"/>
  <c r="N1890" i="1"/>
  <c r="N1891" i="1"/>
  <c r="N1892" i="1"/>
  <c r="N1893" i="1"/>
  <c r="N1896" i="1"/>
  <c r="N1898" i="1"/>
  <c r="N1899" i="1"/>
  <c r="N1900" i="1"/>
  <c r="N1901" i="1"/>
  <c r="N1902" i="1"/>
  <c r="N1907" i="1"/>
  <c r="N1908" i="1"/>
  <c r="N1909" i="1"/>
  <c r="N1910" i="1"/>
  <c r="N1911" i="1"/>
  <c r="N1912" i="1"/>
  <c r="N1913" i="1"/>
  <c r="N1917" i="1"/>
  <c r="N1914" i="1"/>
  <c r="N1918" i="1"/>
  <c r="N1919" i="1"/>
  <c r="N1920" i="1"/>
  <c r="N1921" i="1"/>
  <c r="N1922" i="1"/>
  <c r="N1926" i="1"/>
  <c r="N1927" i="1"/>
  <c r="N1928" i="1"/>
  <c r="N1929" i="1"/>
  <c r="N1930" i="1"/>
  <c r="N1931" i="1"/>
  <c r="N1932" i="1"/>
  <c r="N1933" i="1"/>
  <c r="N1934" i="1"/>
  <c r="N1935" i="1"/>
  <c r="N1936" i="1"/>
  <c r="N1937" i="1"/>
  <c r="N1938" i="1"/>
  <c r="N1939" i="1"/>
  <c r="N1943" i="1"/>
  <c r="N1944" i="1"/>
  <c r="N1945" i="1"/>
  <c r="N1946" i="1"/>
  <c r="N1947" i="1"/>
  <c r="N1948" i="1"/>
  <c r="N1949" i="1"/>
  <c r="N1950" i="1"/>
  <c r="N1951" i="1"/>
  <c r="N1952" i="1"/>
  <c r="N1961" i="1"/>
  <c r="N1953" i="1"/>
  <c r="N1954" i="1"/>
  <c r="N1955" i="1"/>
  <c r="N1956" i="1"/>
  <c r="N1957" i="1"/>
  <c r="N1987" i="1"/>
  <c r="N1962" i="1"/>
  <c r="N1958" i="1"/>
  <c r="N1963" i="1"/>
  <c r="N1964" i="1"/>
  <c r="N1965" i="1"/>
  <c r="N1968" i="1"/>
  <c r="N1969" i="1"/>
  <c r="N1970" i="1"/>
  <c r="N1972" i="1"/>
  <c r="N1973" i="1"/>
  <c r="N1974" i="1"/>
  <c r="N1975" i="1"/>
  <c r="N1976" i="1"/>
  <c r="N1977" i="1"/>
  <c r="N1978" i="1"/>
  <c r="N1979" i="1"/>
  <c r="N1980" i="1"/>
  <c r="N1981" i="1"/>
  <c r="N1982" i="1"/>
  <c r="N1983" i="1"/>
  <c r="N1984" i="1"/>
  <c r="N1990" i="1"/>
  <c r="N2020" i="1"/>
  <c r="N1988" i="1"/>
  <c r="N1989" i="1"/>
  <c r="N1997" i="1"/>
  <c r="N1991" i="1"/>
  <c r="N1992" i="1"/>
  <c r="N1993" i="1"/>
  <c r="N1994" i="1"/>
  <c r="N1998" i="1"/>
  <c r="N1999" i="1"/>
  <c r="N2000" i="1"/>
  <c r="N2001" i="1"/>
  <c r="N2002" i="1"/>
  <c r="N2003" i="1"/>
  <c r="N2004" i="1"/>
  <c r="N2040" i="1"/>
  <c r="N2039" i="1"/>
  <c r="N2007" i="1"/>
  <c r="N2008" i="1"/>
  <c r="N2009" i="1"/>
  <c r="N2010" i="1"/>
  <c r="N2011" i="1"/>
  <c r="N2012" i="1"/>
  <c r="N2013" i="1"/>
  <c r="N2014" i="1"/>
  <c r="N2015" i="1"/>
  <c r="N2016" i="1"/>
  <c r="N2017" i="1"/>
  <c r="N2021" i="1"/>
  <c r="N2022" i="1"/>
  <c r="N2023" i="1"/>
  <c r="N2024" i="1"/>
  <c r="N2025" i="1"/>
  <c r="N2026" i="1"/>
  <c r="N2027" i="1"/>
  <c r="N2028" i="1"/>
  <c r="N2029" i="1"/>
  <c r="N2030" i="1"/>
  <c r="N2031" i="1"/>
  <c r="N2032" i="1"/>
  <c r="N2033" i="1"/>
  <c r="N2034" i="1"/>
  <c r="N2035" i="1"/>
  <c r="N2036" i="1"/>
  <c r="N2041" i="1"/>
  <c r="N2042" i="1"/>
  <c r="N2043" i="1"/>
  <c r="N2044" i="1"/>
  <c r="N2045" i="1"/>
  <c r="N2046" i="1"/>
  <c r="N2047" i="1"/>
  <c r="N2048" i="1"/>
  <c r="N2049" i="1"/>
  <c r="N2052" i="1"/>
  <c r="N2053" i="1"/>
  <c r="N2054" i="1"/>
  <c r="N2055" i="1"/>
  <c r="N2056" i="1"/>
  <c r="N2057" i="1"/>
  <c r="N2058" i="1"/>
  <c r="N2059" i="1"/>
  <c r="N2060" i="1"/>
  <c r="N2061" i="1"/>
  <c r="N2062" i="1"/>
  <c r="N2063" i="1"/>
  <c r="N2064" i="1"/>
  <c r="N2065" i="1"/>
  <c r="N2066" i="1"/>
  <c r="N2069" i="1"/>
  <c r="N2070" i="1"/>
  <c r="N2071" i="1"/>
  <c r="N2072" i="1"/>
  <c r="N2073" i="1"/>
  <c r="N2074" i="1"/>
  <c r="N2075" i="1"/>
  <c r="N2076" i="1"/>
  <c r="N2077" i="1"/>
  <c r="N2078" i="1"/>
  <c r="N2079" i="1"/>
  <c r="N2080" i="1"/>
  <c r="N2083" i="1"/>
  <c r="N2084" i="1"/>
  <c r="N2085" i="1"/>
  <c r="N2086" i="1"/>
  <c r="N2087" i="1"/>
  <c r="N2088" i="1"/>
  <c r="N2089" i="1"/>
  <c r="N2090" i="1"/>
  <c r="N2091" i="1"/>
  <c r="N2094" i="1"/>
  <c r="N2095" i="1"/>
  <c r="N2096" i="1"/>
  <c r="N2097" i="1"/>
  <c r="N2098" i="1"/>
  <c r="N2099" i="1"/>
  <c r="N2100" i="1"/>
  <c r="N2101" i="1"/>
  <c r="N2102" i="1"/>
  <c r="N2103" i="1"/>
  <c r="N2104" i="1"/>
  <c r="N2105" i="1"/>
  <c r="N2106" i="1"/>
  <c r="N2107" i="1"/>
  <c r="N2108" i="1"/>
  <c r="N2111" i="1"/>
  <c r="N2112" i="1"/>
  <c r="K1885" i="1"/>
  <c r="K1925" i="1"/>
  <c r="K1886" i="1"/>
  <c r="K1887" i="1"/>
  <c r="K1888" i="1"/>
  <c r="K1889" i="1"/>
  <c r="K1890" i="1"/>
  <c r="K1891" i="1"/>
  <c r="K1892" i="1"/>
  <c r="K1893" i="1"/>
  <c r="K1896" i="1"/>
  <c r="K1898" i="1"/>
  <c r="K1899" i="1"/>
  <c r="K1900" i="1"/>
  <c r="K1901" i="1"/>
  <c r="K1902" i="1"/>
  <c r="K1907" i="1"/>
  <c r="K1908" i="1"/>
  <c r="K1909" i="1"/>
  <c r="K1910" i="1"/>
  <c r="K1911" i="1"/>
  <c r="K1912" i="1"/>
  <c r="K1913" i="1"/>
  <c r="K1917" i="1"/>
  <c r="K1914" i="1"/>
  <c r="K1918" i="1"/>
  <c r="K1919" i="1"/>
  <c r="K1920" i="1"/>
  <c r="K1921" i="1"/>
  <c r="K1922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3" i="1"/>
  <c r="K1944" i="1"/>
  <c r="K1945" i="1"/>
  <c r="K1946" i="1"/>
  <c r="K1947" i="1"/>
  <c r="K1948" i="1"/>
  <c r="K1949" i="1"/>
  <c r="K1950" i="1"/>
  <c r="K1951" i="1"/>
  <c r="K1952" i="1"/>
  <c r="K1961" i="1"/>
  <c r="K1953" i="1"/>
  <c r="K1954" i="1"/>
  <c r="K1955" i="1"/>
  <c r="K1956" i="1"/>
  <c r="K1957" i="1"/>
  <c r="K1987" i="1"/>
  <c r="K1962" i="1"/>
  <c r="K1958" i="1"/>
  <c r="K1963" i="1"/>
  <c r="K1964" i="1"/>
  <c r="K1965" i="1"/>
  <c r="K1968" i="1"/>
  <c r="K1969" i="1"/>
  <c r="K1970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90" i="1"/>
  <c r="K2020" i="1"/>
  <c r="K1988" i="1"/>
  <c r="K1989" i="1"/>
  <c r="K1997" i="1"/>
  <c r="K1991" i="1"/>
  <c r="K1992" i="1"/>
  <c r="K1993" i="1"/>
  <c r="K1994" i="1"/>
  <c r="K1998" i="1"/>
  <c r="K1999" i="1"/>
  <c r="K2000" i="1"/>
  <c r="K2001" i="1"/>
  <c r="K2002" i="1"/>
  <c r="K2003" i="1"/>
  <c r="K2004" i="1"/>
  <c r="K2040" i="1"/>
  <c r="K2039" i="1"/>
  <c r="K2007" i="1"/>
  <c r="K2008" i="1"/>
  <c r="K2009" i="1"/>
  <c r="K2010" i="1"/>
  <c r="K2011" i="1"/>
  <c r="K2012" i="1"/>
  <c r="K2013" i="1"/>
  <c r="K2014" i="1"/>
  <c r="K2015" i="1"/>
  <c r="K2016" i="1"/>
  <c r="K2017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41" i="1"/>
  <c r="K2042" i="1"/>
  <c r="K2043" i="1"/>
  <c r="K2044" i="1"/>
  <c r="K2045" i="1"/>
  <c r="K2046" i="1"/>
  <c r="K2047" i="1"/>
  <c r="K2048" i="1"/>
  <c r="K2049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6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3" i="1"/>
  <c r="K2084" i="1"/>
  <c r="K2085" i="1"/>
  <c r="K2086" i="1"/>
  <c r="K2087" i="1"/>
  <c r="K2088" i="1"/>
  <c r="K2089" i="1"/>
  <c r="K2090" i="1"/>
  <c r="K2091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11" i="1"/>
  <c r="K2112" i="1"/>
  <c r="N2109" i="1" l="1"/>
  <c r="N2117" i="1"/>
  <c r="N2092" i="1"/>
  <c r="N2081" i="1"/>
  <c r="N2067" i="1"/>
  <c r="N2050" i="1"/>
  <c r="N2037" i="1"/>
  <c r="N2018" i="1"/>
  <c r="N2005" i="1"/>
  <c r="N1995" i="1"/>
  <c r="N1985" i="1"/>
  <c r="N1966" i="1"/>
  <c r="N1923" i="1"/>
  <c r="N1959" i="1"/>
  <c r="N1940" i="1"/>
  <c r="N1903" i="1"/>
  <c r="N1894" i="1"/>
  <c r="K1847" i="1"/>
  <c r="N1847" i="1"/>
  <c r="K1835" i="1" l="1"/>
  <c r="N1835" i="1"/>
  <c r="K1836" i="1"/>
  <c r="N1836" i="1"/>
  <c r="K1837" i="1"/>
  <c r="N1837" i="1"/>
  <c r="K1838" i="1"/>
  <c r="N1838" i="1"/>
  <c r="K1839" i="1"/>
  <c r="N1839" i="1"/>
  <c r="K1840" i="1"/>
  <c r="N1840" i="1"/>
  <c r="K1841" i="1"/>
  <c r="N1841" i="1"/>
  <c r="K1842" i="1"/>
  <c r="N1842" i="1"/>
  <c r="K1843" i="1"/>
  <c r="N1843" i="1"/>
  <c r="K1875" i="1"/>
  <c r="N1875" i="1"/>
  <c r="K1844" i="1"/>
  <c r="N1844" i="1"/>
  <c r="K1845" i="1"/>
  <c r="N1845" i="1"/>
  <c r="K1846" i="1"/>
  <c r="N1846" i="1"/>
  <c r="K1849" i="1"/>
  <c r="N1849" i="1"/>
  <c r="K1850" i="1"/>
  <c r="N1850" i="1"/>
  <c r="K1856" i="1"/>
  <c r="N1856" i="1"/>
  <c r="K1851" i="1"/>
  <c r="N1851" i="1"/>
  <c r="K1852" i="1"/>
  <c r="N1852" i="1"/>
  <c r="K1853" i="1"/>
  <c r="N1853" i="1"/>
  <c r="K1905" i="1"/>
  <c r="N1905" i="1"/>
  <c r="K1906" i="1"/>
  <c r="N1906" i="1"/>
  <c r="K1857" i="1"/>
  <c r="N1857" i="1"/>
  <c r="K1858" i="1"/>
  <c r="N1858" i="1"/>
  <c r="K1859" i="1"/>
  <c r="N1859" i="1"/>
  <c r="K1860" i="1"/>
  <c r="N1860" i="1"/>
  <c r="K1861" i="1"/>
  <c r="N1861" i="1"/>
  <c r="K1862" i="1"/>
  <c r="N1862" i="1"/>
  <c r="K1863" i="1"/>
  <c r="N1863" i="1"/>
  <c r="K1864" i="1"/>
  <c r="N1864" i="1"/>
  <c r="K1865" i="1"/>
  <c r="N1865" i="1"/>
  <c r="K1866" i="1"/>
  <c r="N1866" i="1"/>
  <c r="K1867" i="1"/>
  <c r="N1867" i="1"/>
  <c r="K1868" i="1"/>
  <c r="N1868" i="1"/>
  <c r="K1869" i="1"/>
  <c r="N1869" i="1"/>
  <c r="K1870" i="1"/>
  <c r="N1870" i="1"/>
  <c r="K1871" i="1"/>
  <c r="N1871" i="1"/>
  <c r="K1872" i="1"/>
  <c r="N1872" i="1"/>
  <c r="K1876" i="1"/>
  <c r="N1876" i="1"/>
  <c r="K1877" i="1"/>
  <c r="N1877" i="1"/>
  <c r="K1878" i="1"/>
  <c r="N1878" i="1"/>
  <c r="K1879" i="1"/>
  <c r="N1879" i="1"/>
  <c r="K1880" i="1"/>
  <c r="N1880" i="1"/>
  <c r="K1881" i="1"/>
  <c r="N1881" i="1"/>
  <c r="K1882" i="1"/>
  <c r="N1882" i="1"/>
  <c r="N1915" i="1" l="1"/>
  <c r="N1883" i="1"/>
  <c r="N1873" i="1"/>
  <c r="N1854" i="1"/>
  <c r="K1810" i="1"/>
  <c r="N1733" i="1" l="1"/>
  <c r="K1733" i="1"/>
  <c r="N1738" i="1" l="1"/>
  <c r="N1739" i="1"/>
  <c r="N1740" i="1"/>
  <c r="N1741" i="1"/>
  <c r="N1742" i="1"/>
  <c r="N1743" i="1"/>
  <c r="N1744" i="1"/>
  <c r="N1745" i="1"/>
  <c r="N1746" i="1"/>
  <c r="N1747" i="1"/>
  <c r="N1748" i="1"/>
  <c r="N1749" i="1"/>
  <c r="N1750" i="1"/>
  <c r="N1751" i="1"/>
  <c r="N1752" i="1"/>
  <c r="N1753" i="1"/>
  <c r="N1754" i="1"/>
  <c r="N1755" i="1"/>
  <c r="N1756" i="1"/>
  <c r="N1757" i="1"/>
  <c r="N1758" i="1"/>
  <c r="N1761" i="1"/>
  <c r="N1762" i="1"/>
  <c r="N1763" i="1"/>
  <c r="N1764" i="1"/>
  <c r="N1765" i="1"/>
  <c r="N1766" i="1"/>
  <c r="N1769" i="1"/>
  <c r="N1770" i="1"/>
  <c r="N1771" i="1"/>
  <c r="N1772" i="1"/>
  <c r="N1773" i="1"/>
  <c r="N1774" i="1"/>
  <c r="N1775" i="1"/>
  <c r="N1776" i="1"/>
  <c r="N1777" i="1"/>
  <c r="N1778" i="1"/>
  <c r="N1779" i="1"/>
  <c r="N1780" i="1"/>
  <c r="N1781" i="1"/>
  <c r="N1784" i="1"/>
  <c r="N1785" i="1"/>
  <c r="N1786" i="1"/>
  <c r="N1787" i="1"/>
  <c r="N1788" i="1"/>
  <c r="N1789" i="1"/>
  <c r="N1790" i="1"/>
  <c r="N1791" i="1"/>
  <c r="N1792" i="1"/>
  <c r="N1793" i="1"/>
  <c r="N1794" i="1"/>
  <c r="N1795" i="1"/>
  <c r="N1796" i="1"/>
  <c r="N1797" i="1"/>
  <c r="N1798" i="1"/>
  <c r="N1799" i="1"/>
  <c r="N1800" i="1"/>
  <c r="N1801" i="1"/>
  <c r="N1804" i="1"/>
  <c r="N1805" i="1"/>
  <c r="N1806" i="1"/>
  <c r="N1807" i="1"/>
  <c r="N1808" i="1"/>
  <c r="N1809" i="1"/>
  <c r="N1810" i="1"/>
  <c r="N1811" i="1"/>
  <c r="N1812" i="1"/>
  <c r="N1813" i="1"/>
  <c r="N1823" i="1"/>
  <c r="N1820" i="1"/>
  <c r="N1816" i="1"/>
  <c r="N1819" i="1"/>
  <c r="N1818" i="1"/>
  <c r="N1822" i="1"/>
  <c r="N1821" i="1"/>
  <c r="N1824" i="1"/>
  <c r="N1825" i="1"/>
  <c r="N1826" i="1"/>
  <c r="N1827" i="1"/>
  <c r="N1828" i="1"/>
  <c r="N1829" i="1"/>
  <c r="N1830" i="1"/>
  <c r="N1831" i="1"/>
  <c r="N1832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1" i="1"/>
  <c r="K1762" i="1"/>
  <c r="K1763" i="1"/>
  <c r="K1764" i="1"/>
  <c r="K1765" i="1"/>
  <c r="K1766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4" i="1"/>
  <c r="K1805" i="1"/>
  <c r="K1806" i="1"/>
  <c r="K1807" i="1"/>
  <c r="K1808" i="1"/>
  <c r="K1809" i="1"/>
  <c r="K1811" i="1"/>
  <c r="K1812" i="1"/>
  <c r="K1813" i="1"/>
  <c r="K1823" i="1"/>
  <c r="K1820" i="1"/>
  <c r="K1816" i="1"/>
  <c r="K1819" i="1"/>
  <c r="K1818" i="1"/>
  <c r="K1822" i="1"/>
  <c r="K1821" i="1"/>
  <c r="K1824" i="1"/>
  <c r="K1825" i="1"/>
  <c r="K1826" i="1"/>
  <c r="K1827" i="1"/>
  <c r="K1828" i="1"/>
  <c r="K1829" i="1"/>
  <c r="K1830" i="1"/>
  <c r="K1831" i="1"/>
  <c r="K1832" i="1"/>
  <c r="N1833" i="1" l="1"/>
  <c r="N1814" i="1"/>
  <c r="N1802" i="1"/>
  <c r="N1782" i="1"/>
  <c r="N1767" i="1"/>
  <c r="N1759" i="1"/>
  <c r="N1670" i="1"/>
  <c r="K1670" i="1"/>
  <c r="J1608" i="1" l="1"/>
  <c r="K1597" i="1" l="1"/>
  <c r="N1597" i="1"/>
  <c r="K1584" i="1" l="1"/>
  <c r="K1477" i="1" l="1"/>
  <c r="N1452" i="1" l="1"/>
  <c r="K1418" i="1" l="1"/>
  <c r="N1418" i="1"/>
  <c r="K1419" i="1"/>
  <c r="N1419" i="1"/>
  <c r="K1420" i="1"/>
  <c r="N1420" i="1"/>
  <c r="K1421" i="1"/>
  <c r="N1421" i="1"/>
  <c r="K1422" i="1"/>
  <c r="N1422" i="1"/>
  <c r="K1423" i="1"/>
  <c r="N1423" i="1"/>
  <c r="K1424" i="1"/>
  <c r="N1424" i="1"/>
  <c r="K1425" i="1"/>
  <c r="N1425" i="1"/>
  <c r="K1426" i="1"/>
  <c r="N1426" i="1"/>
  <c r="K1427" i="1"/>
  <c r="N1427" i="1"/>
  <c r="K1435" i="1"/>
  <c r="N1435" i="1"/>
  <c r="K1436" i="1"/>
  <c r="N1436" i="1"/>
  <c r="K1428" i="1"/>
  <c r="N1428" i="1"/>
  <c r="K1429" i="1"/>
  <c r="N1429" i="1"/>
  <c r="K1430" i="1"/>
  <c r="N1430" i="1"/>
  <c r="K1431" i="1"/>
  <c r="N1431" i="1"/>
  <c r="K1432" i="1"/>
  <c r="N1432" i="1"/>
  <c r="K1437" i="1"/>
  <c r="N1437" i="1"/>
  <c r="K1438" i="1"/>
  <c r="N1438" i="1"/>
  <c r="K1439" i="1"/>
  <c r="N1439" i="1"/>
  <c r="K1440" i="1"/>
  <c r="N1440" i="1"/>
  <c r="K1441" i="1"/>
  <c r="N1441" i="1"/>
  <c r="K1442" i="1"/>
  <c r="N1442" i="1"/>
  <c r="K1443" i="1"/>
  <c r="N1443" i="1"/>
  <c r="K1444" i="1"/>
  <c r="N1444" i="1"/>
  <c r="K1445" i="1"/>
  <c r="N1445" i="1"/>
  <c r="K1446" i="1"/>
  <c r="N1446" i="1"/>
  <c r="K1447" i="1"/>
  <c r="N1447" i="1"/>
  <c r="K1448" i="1"/>
  <c r="N1448" i="1"/>
  <c r="K1449" i="1"/>
  <c r="N1449" i="1"/>
  <c r="K1453" i="1"/>
  <c r="N1453" i="1"/>
  <c r="K1454" i="1"/>
  <c r="N1454" i="1"/>
  <c r="K1455" i="1"/>
  <c r="N1455" i="1"/>
  <c r="K1456" i="1"/>
  <c r="N1456" i="1"/>
  <c r="K1457" i="1"/>
  <c r="N1457" i="1"/>
  <c r="K1458" i="1"/>
  <c r="N1458" i="1"/>
  <c r="K1459" i="1"/>
  <c r="N1459" i="1"/>
  <c r="K1462" i="1"/>
  <c r="N1462" i="1"/>
  <c r="K1463" i="1"/>
  <c r="N1463" i="1"/>
  <c r="K1464" i="1"/>
  <c r="N1464" i="1"/>
  <c r="K1465" i="1"/>
  <c r="N1465" i="1"/>
  <c r="K1468" i="1"/>
  <c r="N1468" i="1"/>
  <c r="K1469" i="1"/>
  <c r="N1469" i="1"/>
  <c r="K1470" i="1"/>
  <c r="N1470" i="1"/>
  <c r="K1471" i="1"/>
  <c r="N1471" i="1"/>
  <c r="K1472" i="1"/>
  <c r="N1472" i="1"/>
  <c r="K1473" i="1"/>
  <c r="N1473" i="1"/>
  <c r="K1474" i="1"/>
  <c r="N1474" i="1"/>
  <c r="K1475" i="1"/>
  <c r="N1475" i="1"/>
  <c r="K1476" i="1"/>
  <c r="N1476" i="1"/>
  <c r="N1477" i="1"/>
  <c r="N1478" i="1"/>
  <c r="N1479" i="1"/>
  <c r="N1480" i="1"/>
  <c r="N1481" i="1"/>
  <c r="K1482" i="1"/>
  <c r="N1482" i="1"/>
  <c r="K1483" i="1"/>
  <c r="N1483" i="1"/>
  <c r="K1484" i="1"/>
  <c r="N1484" i="1"/>
  <c r="K1485" i="1"/>
  <c r="N1485" i="1"/>
  <c r="K1486" i="1"/>
  <c r="N1486" i="1"/>
  <c r="K1487" i="1"/>
  <c r="N1487" i="1"/>
  <c r="K1488" i="1"/>
  <c r="N1488" i="1"/>
  <c r="K1489" i="1"/>
  <c r="N1489" i="1"/>
  <c r="K1493" i="1"/>
  <c r="N1493" i="1"/>
  <c r="K1494" i="1"/>
  <c r="N1494" i="1"/>
  <c r="K1495" i="1"/>
  <c r="N1495" i="1"/>
  <c r="K1496" i="1"/>
  <c r="N1496" i="1"/>
  <c r="K1497" i="1"/>
  <c r="N1497" i="1"/>
  <c r="K1498" i="1"/>
  <c r="N1498" i="1"/>
  <c r="K1499" i="1"/>
  <c r="N1499" i="1"/>
  <c r="K1500" i="1"/>
  <c r="N1500" i="1"/>
  <c r="K1501" i="1"/>
  <c r="N1501" i="1"/>
  <c r="K1502" i="1"/>
  <c r="N1502" i="1"/>
  <c r="K1503" i="1"/>
  <c r="N1503" i="1"/>
  <c r="K1504" i="1"/>
  <c r="N1504" i="1"/>
  <c r="K1505" i="1"/>
  <c r="N1505" i="1"/>
  <c r="K1506" i="1"/>
  <c r="N1506" i="1"/>
  <c r="K1509" i="1"/>
  <c r="N1509" i="1"/>
  <c r="K1519" i="1"/>
  <c r="N1519" i="1"/>
  <c r="K1520" i="1"/>
  <c r="N1520" i="1"/>
  <c r="K1521" i="1"/>
  <c r="N1521" i="1"/>
  <c r="K1522" i="1"/>
  <c r="N1522" i="1"/>
  <c r="K1510" i="1"/>
  <c r="N1510" i="1"/>
  <c r="K1511" i="1"/>
  <c r="N1511" i="1"/>
  <c r="K1512" i="1"/>
  <c r="N1512" i="1"/>
  <c r="K1513" i="1"/>
  <c r="N1513" i="1"/>
  <c r="K1514" i="1"/>
  <c r="N1514" i="1"/>
  <c r="K1515" i="1"/>
  <c r="N1515" i="1"/>
  <c r="K1516" i="1"/>
  <c r="N1516" i="1"/>
  <c r="K1523" i="1"/>
  <c r="N1523" i="1"/>
  <c r="K1524" i="1"/>
  <c r="N1524" i="1"/>
  <c r="K1525" i="1"/>
  <c r="N1525" i="1"/>
  <c r="K1539" i="1"/>
  <c r="N1539" i="1"/>
  <c r="K1528" i="1"/>
  <c r="N1528" i="1"/>
  <c r="K1529" i="1"/>
  <c r="N1529" i="1"/>
  <c r="K1530" i="1"/>
  <c r="N1530" i="1"/>
  <c r="K1531" i="1"/>
  <c r="N1531" i="1"/>
  <c r="K1532" i="1"/>
  <c r="N1532" i="1"/>
  <c r="K1533" i="1"/>
  <c r="N1533" i="1"/>
  <c r="K1534" i="1"/>
  <c r="N1534" i="1"/>
  <c r="K1535" i="1"/>
  <c r="N1535" i="1"/>
  <c r="K1536" i="1"/>
  <c r="N1536" i="1"/>
  <c r="K1537" i="1"/>
  <c r="N1537" i="1"/>
  <c r="K1538" i="1"/>
  <c r="N1538" i="1"/>
  <c r="K1540" i="1"/>
  <c r="N1540" i="1"/>
  <c r="K1541" i="1"/>
  <c r="N1541" i="1"/>
  <c r="K1542" i="1"/>
  <c r="N1542" i="1"/>
  <c r="K1543" i="1"/>
  <c r="N1543" i="1"/>
  <c r="K1544" i="1"/>
  <c r="N1544" i="1"/>
  <c r="K1545" i="1"/>
  <c r="N1545" i="1"/>
  <c r="K1546" i="1"/>
  <c r="N1546" i="1"/>
  <c r="K1547" i="1"/>
  <c r="N1547" i="1"/>
  <c r="K1548" i="1"/>
  <c r="N1548" i="1"/>
  <c r="K1549" i="1"/>
  <c r="N1549" i="1"/>
  <c r="K1550" i="1"/>
  <c r="N1550" i="1"/>
  <c r="K1551" i="1"/>
  <c r="N1551" i="1"/>
  <c r="K1552" i="1"/>
  <c r="N1552" i="1"/>
  <c r="K1553" i="1"/>
  <c r="N1553" i="1"/>
  <c r="K1554" i="1"/>
  <c r="N1554" i="1"/>
  <c r="K1555" i="1"/>
  <c r="N1555" i="1"/>
  <c r="K1556" i="1"/>
  <c r="N1556" i="1"/>
  <c r="K1557" i="1"/>
  <c r="N1557" i="1"/>
  <c r="K1558" i="1"/>
  <c r="N1558" i="1"/>
  <c r="K1569" i="1"/>
  <c r="N1569" i="1"/>
  <c r="K1561" i="1"/>
  <c r="N1561" i="1"/>
  <c r="K1562" i="1"/>
  <c r="N1562" i="1"/>
  <c r="K1563" i="1"/>
  <c r="N1563" i="1"/>
  <c r="K1564" i="1"/>
  <c r="N1564" i="1"/>
  <c r="K1565" i="1"/>
  <c r="N1565" i="1"/>
  <c r="K1566" i="1"/>
  <c r="N1566" i="1"/>
  <c r="K1571" i="1"/>
  <c r="N1571" i="1"/>
  <c r="K1572" i="1"/>
  <c r="N1572" i="1"/>
  <c r="K1573" i="1"/>
  <c r="N1573" i="1"/>
  <c r="K1575" i="1"/>
  <c r="N1575" i="1"/>
  <c r="K1576" i="1"/>
  <c r="N1576" i="1"/>
  <c r="K1577" i="1"/>
  <c r="N1577" i="1"/>
  <c r="K1578" i="1"/>
  <c r="N1578" i="1"/>
  <c r="K1579" i="1"/>
  <c r="N1579" i="1"/>
  <c r="K1585" i="1"/>
  <c r="N1585" i="1"/>
  <c r="K1586" i="1"/>
  <c r="N1586" i="1"/>
  <c r="K1580" i="1"/>
  <c r="N1580" i="1"/>
  <c r="K1587" i="1"/>
  <c r="N1587" i="1"/>
  <c r="K1588" i="1"/>
  <c r="N1588" i="1"/>
  <c r="K1581" i="1"/>
  <c r="N1581" i="1"/>
  <c r="K1589" i="1"/>
  <c r="N1589" i="1"/>
  <c r="K1592" i="1"/>
  <c r="N1592" i="1"/>
  <c r="K1593" i="1"/>
  <c r="N1593" i="1"/>
  <c r="K1594" i="1"/>
  <c r="N1594" i="1"/>
  <c r="K1595" i="1"/>
  <c r="N1595" i="1"/>
  <c r="K1596" i="1"/>
  <c r="N1596" i="1"/>
  <c r="K1600" i="1"/>
  <c r="N1600" i="1"/>
  <c r="K1601" i="1"/>
  <c r="N1601" i="1"/>
  <c r="K1602" i="1"/>
  <c r="N1602" i="1"/>
  <c r="K1603" i="1"/>
  <c r="N1603" i="1"/>
  <c r="K1606" i="1"/>
  <c r="N1606" i="1"/>
  <c r="K1607" i="1"/>
  <c r="N1607" i="1"/>
  <c r="K1608" i="1"/>
  <c r="N1608" i="1"/>
  <c r="K1609" i="1"/>
  <c r="N1609" i="1"/>
  <c r="K1610" i="1"/>
  <c r="N1610" i="1"/>
  <c r="K1613" i="1"/>
  <c r="N1613" i="1"/>
  <c r="K1614" i="1"/>
  <c r="N1614" i="1"/>
  <c r="K1615" i="1"/>
  <c r="N1615" i="1"/>
  <c r="K1616" i="1"/>
  <c r="N1616" i="1"/>
  <c r="K1617" i="1"/>
  <c r="N1617" i="1"/>
  <c r="K1620" i="1"/>
  <c r="N1620" i="1"/>
  <c r="K1621" i="1"/>
  <c r="N1621" i="1"/>
  <c r="K1622" i="1"/>
  <c r="N1622" i="1"/>
  <c r="K1623" i="1"/>
  <c r="N1623" i="1"/>
  <c r="K1624" i="1"/>
  <c r="N1624" i="1"/>
  <c r="K1625" i="1"/>
  <c r="N1625" i="1"/>
  <c r="K1626" i="1"/>
  <c r="N1626" i="1"/>
  <c r="K1627" i="1"/>
  <c r="N1627" i="1"/>
  <c r="K1628" i="1"/>
  <c r="N1628" i="1"/>
  <c r="K1629" i="1"/>
  <c r="N1629" i="1"/>
  <c r="K1630" i="1"/>
  <c r="N1630" i="1"/>
  <c r="K1631" i="1"/>
  <c r="N1631" i="1"/>
  <c r="K1632" i="1"/>
  <c r="N1632" i="1"/>
  <c r="K1635" i="1"/>
  <c r="N1635" i="1"/>
  <c r="K1636" i="1"/>
  <c r="N1636" i="1"/>
  <c r="K1637" i="1"/>
  <c r="N1637" i="1"/>
  <c r="K1638" i="1"/>
  <c r="N1638" i="1"/>
  <c r="K1639" i="1"/>
  <c r="N1639" i="1"/>
  <c r="K1640" i="1"/>
  <c r="N1640" i="1"/>
  <c r="K1641" i="1"/>
  <c r="N1641" i="1"/>
  <c r="K1642" i="1"/>
  <c r="N1642" i="1"/>
  <c r="K1643" i="1"/>
  <c r="N1643" i="1"/>
  <c r="K1644" i="1"/>
  <c r="N1644" i="1"/>
  <c r="K1645" i="1"/>
  <c r="N1645" i="1"/>
  <c r="K1646" i="1"/>
  <c r="N1646" i="1"/>
  <c r="K1647" i="1"/>
  <c r="N1647" i="1"/>
  <c r="K1648" i="1"/>
  <c r="N1648" i="1"/>
  <c r="K1649" i="1"/>
  <c r="N1649" i="1"/>
  <c r="K1650" i="1"/>
  <c r="N1650" i="1"/>
  <c r="K1651" i="1"/>
  <c r="N1651" i="1"/>
  <c r="K1654" i="1"/>
  <c r="N1654" i="1"/>
  <c r="K1655" i="1"/>
  <c r="N1655" i="1"/>
  <c r="K1656" i="1"/>
  <c r="N1656" i="1"/>
  <c r="K1657" i="1"/>
  <c r="N1657" i="1"/>
  <c r="K1658" i="1"/>
  <c r="N1658" i="1"/>
  <c r="K1659" i="1"/>
  <c r="N1659" i="1"/>
  <c r="K1660" i="1"/>
  <c r="N1660" i="1"/>
  <c r="K1661" i="1"/>
  <c r="N1661" i="1"/>
  <c r="K1662" i="1"/>
  <c r="N1662" i="1"/>
  <c r="K1663" i="1"/>
  <c r="N1663" i="1"/>
  <c r="K1664" i="1"/>
  <c r="N1664" i="1"/>
  <c r="K1665" i="1"/>
  <c r="N1665" i="1"/>
  <c r="K1666" i="1"/>
  <c r="N1666" i="1"/>
  <c r="K1671" i="1"/>
  <c r="N1671" i="1"/>
  <c r="K1672" i="1"/>
  <c r="N1672" i="1"/>
  <c r="K1673" i="1"/>
  <c r="N1673" i="1"/>
  <c r="K1674" i="1"/>
  <c r="N1674" i="1"/>
  <c r="K1675" i="1"/>
  <c r="N1675" i="1"/>
  <c r="K1676" i="1"/>
  <c r="N1676" i="1"/>
  <c r="K1677" i="1"/>
  <c r="N1677" i="1"/>
  <c r="K1678" i="1"/>
  <c r="N1678" i="1"/>
  <c r="K1682" i="1"/>
  <c r="N1682" i="1"/>
  <c r="K1683" i="1"/>
  <c r="N1683" i="1"/>
  <c r="K1684" i="1"/>
  <c r="N1684" i="1"/>
  <c r="K1685" i="1"/>
  <c r="N1685" i="1"/>
  <c r="K1686" i="1"/>
  <c r="N1686" i="1"/>
  <c r="K1687" i="1"/>
  <c r="N1687" i="1"/>
  <c r="K1688" i="1"/>
  <c r="N1688" i="1"/>
  <c r="K1689" i="1"/>
  <c r="N1689" i="1"/>
  <c r="K1690" i="1"/>
  <c r="N1690" i="1"/>
  <c r="K1691" i="1"/>
  <c r="N1691" i="1"/>
  <c r="K1692" i="1"/>
  <c r="N1692" i="1"/>
  <c r="K1693" i="1"/>
  <c r="N1693" i="1"/>
  <c r="K1694" i="1"/>
  <c r="N1694" i="1"/>
  <c r="K1695" i="1"/>
  <c r="N1695" i="1"/>
  <c r="K1696" i="1"/>
  <c r="N1696" i="1"/>
  <c r="K1697" i="1"/>
  <c r="N1697" i="1"/>
  <c r="K1698" i="1"/>
  <c r="N1698" i="1"/>
  <c r="K1699" i="1"/>
  <c r="N1699" i="1"/>
  <c r="K1700" i="1"/>
  <c r="N1700" i="1"/>
  <c r="N1701" i="1"/>
  <c r="K1702" i="1"/>
  <c r="N1702" i="1"/>
  <c r="K1703" i="1"/>
  <c r="N1703" i="1"/>
  <c r="K1704" i="1"/>
  <c r="N1704" i="1"/>
  <c r="K1705" i="1"/>
  <c r="N1705" i="1"/>
  <c r="K1708" i="1"/>
  <c r="N1708" i="1"/>
  <c r="K1709" i="1"/>
  <c r="N1709" i="1"/>
  <c r="K1710" i="1"/>
  <c r="N1710" i="1"/>
  <c r="K1711" i="1"/>
  <c r="N1711" i="1"/>
  <c r="K1712" i="1"/>
  <c r="N1712" i="1"/>
  <c r="K1713" i="1"/>
  <c r="N1713" i="1"/>
  <c r="K1714" i="1"/>
  <c r="N1714" i="1"/>
  <c r="K1715" i="1"/>
  <c r="N1715" i="1"/>
  <c r="K1716" i="1"/>
  <c r="N1716" i="1"/>
  <c r="K1717" i="1"/>
  <c r="N1717" i="1"/>
  <c r="K1718" i="1"/>
  <c r="N1718" i="1"/>
  <c r="K1719" i="1"/>
  <c r="N1719" i="1"/>
  <c r="K1720" i="1"/>
  <c r="N1720" i="1"/>
  <c r="K1721" i="1"/>
  <c r="N1721" i="1"/>
  <c r="K1722" i="1"/>
  <c r="N1722" i="1"/>
  <c r="K1723" i="1"/>
  <c r="N1723" i="1"/>
  <c r="K1724" i="1"/>
  <c r="N1724" i="1"/>
  <c r="K1725" i="1"/>
  <c r="N1725" i="1"/>
  <c r="K1726" i="1"/>
  <c r="N1726" i="1"/>
  <c r="K1727" i="1"/>
  <c r="N1727" i="1"/>
  <c r="K1728" i="1"/>
  <c r="N1728" i="1"/>
  <c r="K1729" i="1"/>
  <c r="N1729" i="1"/>
  <c r="K1730" i="1"/>
  <c r="N1730" i="1"/>
  <c r="K1731" i="1"/>
  <c r="N1731" i="1"/>
  <c r="K1732" i="1"/>
  <c r="N1732" i="1"/>
  <c r="K1734" i="1"/>
  <c r="N1734" i="1"/>
  <c r="K1735" i="1"/>
  <c r="N1735" i="1"/>
  <c r="N1736" i="1" l="1"/>
  <c r="N1706" i="1"/>
  <c r="N1679" i="1"/>
  <c r="N1667" i="1"/>
  <c r="N1652" i="1"/>
  <c r="N1633" i="1"/>
  <c r="N1618" i="1"/>
  <c r="N1611" i="1"/>
  <c r="N1604" i="1"/>
  <c r="N1590" i="1"/>
  <c r="N1582" i="1"/>
  <c r="N1567" i="1"/>
  <c r="N1559" i="1"/>
  <c r="N1526" i="1"/>
  <c r="N1517" i="1"/>
  <c r="N1507" i="1"/>
  <c r="N1490" i="1"/>
  <c r="N1460" i="1"/>
  <c r="N1466" i="1"/>
  <c r="N1450" i="1"/>
  <c r="J1316" i="1"/>
  <c r="N1307" i="1" l="1"/>
  <c r="K1307" i="1"/>
  <c r="K1308" i="1"/>
  <c r="N1297" i="1" l="1"/>
  <c r="K1297" i="1"/>
  <c r="N1306" i="1"/>
  <c r="K1306" i="1"/>
  <c r="N1305" i="1"/>
  <c r="K1305" i="1"/>
  <c r="N1344" i="1"/>
  <c r="K1344" i="1"/>
  <c r="N1300" i="1" l="1"/>
  <c r="N1301" i="1"/>
  <c r="N1302" i="1"/>
  <c r="K1300" i="1"/>
  <c r="K1301" i="1"/>
  <c r="K1302" i="1"/>
  <c r="K1237" i="1" l="1"/>
  <c r="K1238" i="1"/>
  <c r="N1237" i="1"/>
  <c r="N1238" i="1"/>
  <c r="K1236" i="1"/>
  <c r="N1236" i="1"/>
  <c r="K1239" i="1"/>
  <c r="N1239" i="1"/>
  <c r="K1232" i="1" l="1"/>
  <c r="N1232" i="1"/>
  <c r="K1233" i="1"/>
  <c r="N1233" i="1"/>
  <c r="K1234" i="1"/>
  <c r="N1234" i="1"/>
  <c r="K1235" i="1"/>
  <c r="N1235" i="1"/>
  <c r="K1240" i="1"/>
  <c r="N1240" i="1"/>
  <c r="K1241" i="1"/>
  <c r="N1241" i="1"/>
  <c r="K1244" i="1"/>
  <c r="N1244" i="1"/>
  <c r="K1245" i="1"/>
  <c r="N1245" i="1"/>
  <c r="K1246" i="1"/>
  <c r="N1246" i="1"/>
  <c r="K1247" i="1"/>
  <c r="N1247" i="1"/>
  <c r="K1248" i="1"/>
  <c r="N1248" i="1"/>
  <c r="K1249" i="1"/>
  <c r="N1249" i="1"/>
  <c r="K1250" i="1"/>
  <c r="N1250" i="1"/>
  <c r="K1251" i="1"/>
  <c r="N1251" i="1"/>
  <c r="K1252" i="1"/>
  <c r="N1252" i="1"/>
  <c r="K1253" i="1"/>
  <c r="N1253" i="1"/>
  <c r="K1254" i="1"/>
  <c r="N1254" i="1"/>
  <c r="K1255" i="1"/>
  <c r="K1257" i="1"/>
  <c r="N1257" i="1"/>
  <c r="K1258" i="1"/>
  <c r="N1258" i="1"/>
  <c r="K1259" i="1"/>
  <c r="N1259" i="1"/>
  <c r="K1260" i="1"/>
  <c r="N1260" i="1"/>
  <c r="K1261" i="1"/>
  <c r="N1261" i="1"/>
  <c r="K1262" i="1"/>
  <c r="N1262" i="1"/>
  <c r="K1263" i="1"/>
  <c r="N1263" i="1"/>
  <c r="K1264" i="1"/>
  <c r="N1264" i="1"/>
  <c r="K1265" i="1"/>
  <c r="N1265" i="1"/>
  <c r="K1266" i="1"/>
  <c r="K1268" i="1"/>
  <c r="K1269" i="1"/>
  <c r="N1269" i="1"/>
  <c r="K1296" i="1"/>
  <c r="N1296" i="1"/>
  <c r="K1270" i="1"/>
  <c r="N1270" i="1"/>
  <c r="K1271" i="1"/>
  <c r="N1271" i="1"/>
  <c r="K1272" i="1"/>
  <c r="N1272" i="1"/>
  <c r="K1273" i="1"/>
  <c r="N1273" i="1"/>
  <c r="K1274" i="1"/>
  <c r="N1274" i="1"/>
  <c r="K1275" i="1"/>
  <c r="N1275" i="1"/>
  <c r="K1276" i="1"/>
  <c r="N1276" i="1"/>
  <c r="K1277" i="1"/>
  <c r="N1277" i="1"/>
  <c r="K1278" i="1"/>
  <c r="N1278" i="1"/>
  <c r="K1279" i="1"/>
  <c r="N1279" i="1"/>
  <c r="K1280" i="1"/>
  <c r="N1280" i="1"/>
  <c r="K1281" i="1"/>
  <c r="N1281" i="1"/>
  <c r="K1282" i="1"/>
  <c r="N1282" i="1"/>
  <c r="K1283" i="1"/>
  <c r="N1283" i="1"/>
  <c r="K1284" i="1"/>
  <c r="N1284" i="1"/>
  <c r="K1287" i="1"/>
  <c r="N1287" i="1"/>
  <c r="K1295" i="1"/>
  <c r="N1295" i="1"/>
  <c r="K1288" i="1"/>
  <c r="N1288" i="1"/>
  <c r="K1289" i="1"/>
  <c r="N1289" i="1"/>
  <c r="K1290" i="1"/>
  <c r="N1290" i="1"/>
  <c r="K1291" i="1"/>
  <c r="N1291" i="1"/>
  <c r="K1292" i="1"/>
  <c r="N1292" i="1"/>
  <c r="K1298" i="1"/>
  <c r="N1298" i="1"/>
  <c r="K1299" i="1"/>
  <c r="N1299" i="1"/>
  <c r="N1308" i="1"/>
  <c r="K1309" i="1"/>
  <c r="N1309" i="1"/>
  <c r="K1310" i="1"/>
  <c r="N1310" i="1"/>
  <c r="K1311" i="1"/>
  <c r="N1311" i="1"/>
  <c r="K1312" i="1"/>
  <c r="N1312" i="1"/>
  <c r="K1313" i="1"/>
  <c r="N1313" i="1"/>
  <c r="K1314" i="1"/>
  <c r="N1314" i="1"/>
  <c r="K1315" i="1"/>
  <c r="N1315" i="1"/>
  <c r="K1316" i="1"/>
  <c r="N1316" i="1"/>
  <c r="K1317" i="1"/>
  <c r="N1317" i="1"/>
  <c r="K1318" i="1"/>
  <c r="N1318" i="1"/>
  <c r="K1319" i="1"/>
  <c r="N1319" i="1"/>
  <c r="K1322" i="1"/>
  <c r="N1322" i="1"/>
  <c r="K1324" i="1"/>
  <c r="N1324" i="1"/>
  <c r="K1325" i="1"/>
  <c r="N1325" i="1"/>
  <c r="K1345" i="1"/>
  <c r="N1345" i="1"/>
  <c r="K1346" i="1"/>
  <c r="N1346" i="1"/>
  <c r="K1326" i="1"/>
  <c r="N1326" i="1"/>
  <c r="K1327" i="1"/>
  <c r="N1327" i="1"/>
  <c r="K1328" i="1"/>
  <c r="N1328" i="1"/>
  <c r="K1329" i="1"/>
  <c r="N1329" i="1"/>
  <c r="K1330" i="1"/>
  <c r="N1330" i="1"/>
  <c r="K1331" i="1"/>
  <c r="N1331" i="1"/>
  <c r="K1332" i="1"/>
  <c r="N1332" i="1"/>
  <c r="K1333" i="1"/>
  <c r="N1333" i="1"/>
  <c r="K1334" i="1"/>
  <c r="N1334" i="1"/>
  <c r="K1335" i="1"/>
  <c r="N1335" i="1"/>
  <c r="K1336" i="1"/>
  <c r="N1336" i="1"/>
  <c r="K1337" i="1"/>
  <c r="N1337" i="1"/>
  <c r="K1338" i="1"/>
  <c r="N1338" i="1"/>
  <c r="K1339" i="1"/>
  <c r="N1339" i="1"/>
  <c r="K1340" i="1"/>
  <c r="N1340" i="1"/>
  <c r="K1341" i="1"/>
  <c r="N1341" i="1"/>
  <c r="K1347" i="1"/>
  <c r="N1347" i="1"/>
  <c r="K1348" i="1"/>
  <c r="N1348" i="1"/>
  <c r="K1349" i="1"/>
  <c r="N1349" i="1"/>
  <c r="K1350" i="1"/>
  <c r="N1350" i="1"/>
  <c r="K1353" i="1"/>
  <c r="N1353" i="1"/>
  <c r="K1354" i="1"/>
  <c r="N1354" i="1"/>
  <c r="K1355" i="1"/>
  <c r="N1355" i="1"/>
  <c r="K1356" i="1"/>
  <c r="N1356" i="1"/>
  <c r="K1357" i="1"/>
  <c r="N1357" i="1"/>
  <c r="K1358" i="1"/>
  <c r="N1358" i="1"/>
  <c r="K1359" i="1"/>
  <c r="N1359" i="1"/>
  <c r="K1360" i="1"/>
  <c r="N1360" i="1"/>
  <c r="K1361" i="1"/>
  <c r="N1361" i="1"/>
  <c r="K1362" i="1"/>
  <c r="N1362" i="1"/>
  <c r="K1363" i="1"/>
  <c r="N1363" i="1"/>
  <c r="K1364" i="1"/>
  <c r="N1364" i="1"/>
  <c r="K1365" i="1"/>
  <c r="N1365" i="1"/>
  <c r="K1366" i="1"/>
  <c r="N1366" i="1"/>
  <c r="K1367" i="1"/>
  <c r="N1367" i="1"/>
  <c r="K1368" i="1"/>
  <c r="N1368" i="1"/>
  <c r="K1369" i="1"/>
  <c r="N1369" i="1"/>
  <c r="K1370" i="1"/>
  <c r="N1370" i="1"/>
  <c r="K1371" i="1"/>
  <c r="N1371" i="1"/>
  <c r="K1372" i="1"/>
  <c r="N1372" i="1"/>
  <c r="K1373" i="1"/>
  <c r="K1375" i="1"/>
  <c r="N1375" i="1"/>
  <c r="K1376" i="1"/>
  <c r="N1376" i="1"/>
  <c r="K1377" i="1"/>
  <c r="N1377" i="1"/>
  <c r="K1378" i="1"/>
  <c r="N1378" i="1"/>
  <c r="K1379" i="1"/>
  <c r="N1379" i="1"/>
  <c r="K1380" i="1"/>
  <c r="N1380" i="1"/>
  <c r="K1381" i="1"/>
  <c r="N1381" i="1"/>
  <c r="K1382" i="1"/>
  <c r="N1382" i="1"/>
  <c r="K1383" i="1"/>
  <c r="N1383" i="1"/>
  <c r="K1384" i="1"/>
  <c r="N1384" i="1"/>
  <c r="K1385" i="1"/>
  <c r="K1387" i="1"/>
  <c r="N1387" i="1"/>
  <c r="K1388" i="1"/>
  <c r="N1388" i="1"/>
  <c r="K1389" i="1"/>
  <c r="N1389" i="1"/>
  <c r="K1390" i="1"/>
  <c r="N1390" i="1"/>
  <c r="K1391" i="1"/>
  <c r="N1391" i="1"/>
  <c r="K1392" i="1"/>
  <c r="N1392" i="1"/>
  <c r="K1393" i="1"/>
  <c r="N1393" i="1"/>
  <c r="K1394" i="1"/>
  <c r="N1394" i="1"/>
  <c r="K1395" i="1"/>
  <c r="N1395" i="1"/>
  <c r="K1396" i="1"/>
  <c r="N1396" i="1"/>
  <c r="K1397" i="1"/>
  <c r="N1397" i="1"/>
  <c r="K1398" i="1"/>
  <c r="N1398" i="1"/>
  <c r="K1399" i="1"/>
  <c r="N1399" i="1"/>
  <c r="K1400" i="1"/>
  <c r="N1400" i="1"/>
  <c r="K1403" i="1"/>
  <c r="N1403" i="1"/>
  <c r="K1404" i="1"/>
  <c r="N1404" i="1"/>
  <c r="K1405" i="1"/>
  <c r="N1405" i="1"/>
  <c r="K1406" i="1"/>
  <c r="N1406" i="1"/>
  <c r="K1407" i="1"/>
  <c r="N1407" i="1"/>
  <c r="K1408" i="1"/>
  <c r="N1408" i="1"/>
  <c r="K1415" i="1"/>
  <c r="N1415" i="1"/>
  <c r="N1409" i="1"/>
  <c r="K1410" i="1"/>
  <c r="N1410" i="1"/>
  <c r="K1411" i="1"/>
  <c r="N1411" i="1"/>
  <c r="K1412" i="1"/>
  <c r="N1412" i="1"/>
  <c r="K1416" i="1"/>
  <c r="N1416" i="1"/>
  <c r="K1417" i="1"/>
  <c r="N1417" i="1"/>
  <c r="N1433" i="1" l="1"/>
  <c r="N1413" i="1"/>
  <c r="N1401" i="1"/>
  <c r="N1385" i="1"/>
  <c r="N1373" i="1"/>
  <c r="N1351" i="1"/>
  <c r="N1342" i="1"/>
  <c r="N1303" i="1"/>
  <c r="N1320" i="1"/>
  <c r="N1293" i="1"/>
  <c r="N1285" i="1"/>
  <c r="N1266" i="1"/>
  <c r="N1255" i="1"/>
  <c r="N1146" i="1" l="1"/>
  <c r="N1140" i="1" l="1"/>
  <c r="N1141" i="1"/>
  <c r="K1140" i="1"/>
  <c r="K1141" i="1"/>
  <c r="N1142" i="1" l="1"/>
  <c r="K1142" i="1"/>
  <c r="N1139" i="1"/>
  <c r="K1139" i="1"/>
  <c r="N1138" i="1"/>
  <c r="K1138" i="1"/>
  <c r="N1137" i="1"/>
  <c r="K1137" i="1"/>
  <c r="N1136" i="1"/>
  <c r="K1136" i="1"/>
  <c r="N1135" i="1"/>
  <c r="K1135" i="1"/>
  <c r="N1134" i="1"/>
  <c r="K1134" i="1"/>
  <c r="N1133" i="1"/>
  <c r="K1133" i="1"/>
  <c r="N1132" i="1"/>
  <c r="K1132" i="1"/>
  <c r="N1131" i="1"/>
  <c r="K1131" i="1"/>
  <c r="N1130" i="1"/>
  <c r="K1130" i="1"/>
  <c r="N1129" i="1"/>
  <c r="K1129" i="1"/>
  <c r="K1128" i="1"/>
  <c r="N1127" i="1"/>
  <c r="K1127" i="1"/>
  <c r="N1123" i="1" l="1"/>
  <c r="K1123" i="1"/>
  <c r="N1058" i="1" l="1"/>
  <c r="K1058" i="1"/>
  <c r="N1057" i="1"/>
  <c r="N1056" i="1"/>
  <c r="K1056" i="1"/>
  <c r="K1040" i="1" l="1"/>
  <c r="N1040" i="1"/>
  <c r="K1041" i="1"/>
  <c r="N1041" i="1"/>
  <c r="K1042" i="1"/>
  <c r="N1042" i="1"/>
  <c r="K1043" i="1"/>
  <c r="N1043" i="1"/>
  <c r="K1044" i="1"/>
  <c r="N1044" i="1"/>
  <c r="K1045" i="1"/>
  <c r="N1045" i="1"/>
  <c r="K1046" i="1"/>
  <c r="N1046" i="1"/>
  <c r="K1047" i="1"/>
  <c r="N1047" i="1"/>
  <c r="K1048" i="1"/>
  <c r="N1048" i="1"/>
  <c r="K1049" i="1"/>
  <c r="N1049" i="1"/>
  <c r="K1050" i="1"/>
  <c r="N1050" i="1"/>
  <c r="K1054" i="1"/>
  <c r="N1054" i="1"/>
  <c r="K1055" i="1"/>
  <c r="N1055" i="1"/>
  <c r="K1060" i="1"/>
  <c r="N1060" i="1"/>
  <c r="K1061" i="1"/>
  <c r="N1061" i="1"/>
  <c r="K1062" i="1"/>
  <c r="N1062" i="1"/>
  <c r="K1063" i="1"/>
  <c r="N1063" i="1"/>
  <c r="K1064" i="1"/>
  <c r="N1064" i="1"/>
  <c r="K1065" i="1"/>
  <c r="N1065" i="1"/>
  <c r="K1066" i="1"/>
  <c r="N1066" i="1"/>
  <c r="K1070" i="1"/>
  <c r="N1070" i="1"/>
  <c r="K1071" i="1"/>
  <c r="N1071" i="1"/>
  <c r="K1072" i="1"/>
  <c r="N1072" i="1"/>
  <c r="K1073" i="1"/>
  <c r="N1073" i="1"/>
  <c r="K1074" i="1"/>
  <c r="N1074" i="1"/>
  <c r="K1075" i="1"/>
  <c r="N1075" i="1"/>
  <c r="K1076" i="1"/>
  <c r="N1076" i="1"/>
  <c r="K1077" i="1"/>
  <c r="N1077" i="1"/>
  <c r="K1078" i="1"/>
  <c r="N1078" i="1"/>
  <c r="K1079" i="1"/>
  <c r="N1079" i="1"/>
  <c r="K1080" i="1"/>
  <c r="N1080" i="1"/>
  <c r="K1081" i="1"/>
  <c r="N1081" i="1"/>
  <c r="K1082" i="1"/>
  <c r="N1082" i="1"/>
  <c r="K1083" i="1"/>
  <c r="N1083" i="1"/>
  <c r="K1084" i="1"/>
  <c r="N1084" i="1"/>
  <c r="K1085" i="1"/>
  <c r="N1085" i="1"/>
  <c r="K1086" i="1"/>
  <c r="N1086" i="1"/>
  <c r="K1087" i="1"/>
  <c r="N1087" i="1"/>
  <c r="K1088" i="1"/>
  <c r="N1088" i="1"/>
  <c r="K1089" i="1"/>
  <c r="N1089" i="1"/>
  <c r="K1090" i="1"/>
  <c r="N1090" i="1"/>
  <c r="K1091" i="1"/>
  <c r="N1091" i="1"/>
  <c r="K1092" i="1"/>
  <c r="N1092" i="1"/>
  <c r="K1093" i="1"/>
  <c r="N1093" i="1"/>
  <c r="K1094" i="1"/>
  <c r="N1094" i="1"/>
  <c r="K1095" i="1"/>
  <c r="N1095" i="1"/>
  <c r="K1096" i="1"/>
  <c r="N1096" i="1"/>
  <c r="K1097" i="1"/>
  <c r="N1097" i="1"/>
  <c r="K1098" i="1"/>
  <c r="N1098" i="1"/>
  <c r="K1099" i="1"/>
  <c r="N1099" i="1"/>
  <c r="K1100" i="1"/>
  <c r="N1100" i="1"/>
  <c r="K1101" i="1"/>
  <c r="N1101" i="1"/>
  <c r="K1102" i="1"/>
  <c r="N1102" i="1"/>
  <c r="K1103" i="1"/>
  <c r="N1103" i="1"/>
  <c r="K1104" i="1"/>
  <c r="N1104" i="1"/>
  <c r="K1107" i="1"/>
  <c r="N1107" i="1"/>
  <c r="K1109" i="1"/>
  <c r="N1109" i="1"/>
  <c r="K1110" i="1"/>
  <c r="N1110" i="1"/>
  <c r="K1111" i="1"/>
  <c r="N1111" i="1"/>
  <c r="K1112" i="1"/>
  <c r="N1112" i="1"/>
  <c r="K1113" i="1"/>
  <c r="N1113" i="1"/>
  <c r="K1114" i="1"/>
  <c r="N1114" i="1"/>
  <c r="K1115" i="1"/>
  <c r="N1115" i="1"/>
  <c r="K1116" i="1"/>
  <c r="N1116" i="1"/>
  <c r="K1117" i="1"/>
  <c r="N1117" i="1"/>
  <c r="K1118" i="1"/>
  <c r="N1118" i="1"/>
  <c r="K1119" i="1"/>
  <c r="N1119" i="1"/>
  <c r="K1120" i="1"/>
  <c r="N1120" i="1"/>
  <c r="K1108" i="1"/>
  <c r="N1108" i="1"/>
  <c r="K1124" i="1"/>
  <c r="N1124" i="1"/>
  <c r="N1125" i="1" s="1"/>
  <c r="K1143" i="1"/>
  <c r="N1143" i="1"/>
  <c r="K1145" i="1"/>
  <c r="N1145" i="1"/>
  <c r="K1146" i="1"/>
  <c r="K1147" i="1"/>
  <c r="N1147" i="1"/>
  <c r="K1148" i="1"/>
  <c r="N1148" i="1"/>
  <c r="K1149" i="1"/>
  <c r="N1149" i="1"/>
  <c r="K1150" i="1"/>
  <c r="N1150" i="1"/>
  <c r="K1151" i="1"/>
  <c r="N1151" i="1"/>
  <c r="K1152" i="1"/>
  <c r="N1152" i="1"/>
  <c r="K1153" i="1"/>
  <c r="N1153" i="1"/>
  <c r="K1154" i="1"/>
  <c r="N1154" i="1"/>
  <c r="K1155" i="1"/>
  <c r="N1155" i="1"/>
  <c r="K1156" i="1"/>
  <c r="N1156" i="1"/>
  <c r="K1157" i="1"/>
  <c r="N1157" i="1"/>
  <c r="K1158" i="1"/>
  <c r="N1158" i="1"/>
  <c r="K1159" i="1"/>
  <c r="N1159" i="1"/>
  <c r="K1162" i="1"/>
  <c r="N1162" i="1"/>
  <c r="K1163" i="1"/>
  <c r="N1163" i="1"/>
  <c r="K1164" i="1"/>
  <c r="N1164" i="1"/>
  <c r="K1165" i="1"/>
  <c r="N1165" i="1"/>
  <c r="K1167" i="1"/>
  <c r="N1167" i="1"/>
  <c r="K1168" i="1"/>
  <c r="N1168" i="1"/>
  <c r="K1185" i="1"/>
  <c r="N1185" i="1"/>
  <c r="K1184" i="1"/>
  <c r="N1184" i="1"/>
  <c r="K1169" i="1"/>
  <c r="N1169" i="1"/>
  <c r="K1170" i="1"/>
  <c r="N1170" i="1"/>
  <c r="K1173" i="1"/>
  <c r="N1173" i="1"/>
  <c r="K1174" i="1"/>
  <c r="N1174" i="1"/>
  <c r="K1175" i="1"/>
  <c r="N1175" i="1"/>
  <c r="K1176" i="1"/>
  <c r="N1176" i="1"/>
  <c r="K1177" i="1"/>
  <c r="N1177" i="1"/>
  <c r="K1178" i="1"/>
  <c r="N1178" i="1"/>
  <c r="K1179" i="1"/>
  <c r="N1179" i="1"/>
  <c r="K1180" i="1"/>
  <c r="N1180" i="1"/>
  <c r="K1197" i="1"/>
  <c r="N1197" i="1"/>
  <c r="K1198" i="1"/>
  <c r="N1198" i="1"/>
  <c r="K1181" i="1"/>
  <c r="N1181" i="1"/>
  <c r="K1186" i="1"/>
  <c r="N1186" i="1"/>
  <c r="K1187" i="1"/>
  <c r="N1187" i="1"/>
  <c r="K1188" i="1"/>
  <c r="N1188" i="1"/>
  <c r="K1189" i="1"/>
  <c r="N1189" i="1"/>
  <c r="K1190" i="1"/>
  <c r="N1190" i="1"/>
  <c r="K1191" i="1"/>
  <c r="N1191" i="1"/>
  <c r="K1192" i="1"/>
  <c r="N1192" i="1"/>
  <c r="K1193" i="1"/>
  <c r="N1193" i="1"/>
  <c r="K1196" i="1"/>
  <c r="N1196" i="1"/>
  <c r="K1199" i="1"/>
  <c r="N1199" i="1"/>
  <c r="K1200" i="1"/>
  <c r="N1200" i="1"/>
  <c r="K1201" i="1"/>
  <c r="N1201" i="1"/>
  <c r="K1202" i="1"/>
  <c r="N1202" i="1"/>
  <c r="K1203" i="1"/>
  <c r="N1203" i="1"/>
  <c r="K1214" i="1"/>
  <c r="K1215" i="1"/>
  <c r="N1215" i="1"/>
  <c r="K1216" i="1"/>
  <c r="N1216" i="1"/>
  <c r="K1217" i="1"/>
  <c r="N1217" i="1"/>
  <c r="K1204" i="1"/>
  <c r="N1204" i="1"/>
  <c r="K1205" i="1"/>
  <c r="N1205" i="1"/>
  <c r="K1206" i="1"/>
  <c r="N1206" i="1"/>
  <c r="K1207" i="1"/>
  <c r="N1207" i="1"/>
  <c r="K1208" i="1"/>
  <c r="N1208" i="1"/>
  <c r="K1209" i="1"/>
  <c r="N1209" i="1"/>
  <c r="K1210" i="1"/>
  <c r="N1210" i="1"/>
  <c r="K1213" i="1"/>
  <c r="N1213" i="1"/>
  <c r="K1218" i="1"/>
  <c r="N1218" i="1"/>
  <c r="K1219" i="1"/>
  <c r="N1219" i="1"/>
  <c r="K1220" i="1"/>
  <c r="N1220" i="1"/>
  <c r="K1221" i="1"/>
  <c r="N1221" i="1"/>
  <c r="K1222" i="1"/>
  <c r="N1222" i="1"/>
  <c r="K1223" i="1"/>
  <c r="N1223" i="1"/>
  <c r="K1224" i="1"/>
  <c r="N1224" i="1"/>
  <c r="K1225" i="1"/>
  <c r="N1225" i="1"/>
  <c r="K1228" i="1"/>
  <c r="N1228" i="1"/>
  <c r="K1229" i="1"/>
  <c r="N1229" i="1"/>
  <c r="K1230" i="1"/>
  <c r="N1230" i="1"/>
  <c r="K1231" i="1"/>
  <c r="N1231" i="1"/>
  <c r="N1242" i="1" l="1"/>
  <c r="N1226" i="1"/>
  <c r="N1211" i="1"/>
  <c r="N1194" i="1"/>
  <c r="N1182" i="1"/>
  <c r="N1171" i="1"/>
  <c r="N1160" i="1"/>
  <c r="N1121" i="1"/>
  <c r="N1105" i="1"/>
  <c r="N843" i="1"/>
  <c r="N844" i="1"/>
  <c r="N845" i="1"/>
  <c r="N846" i="1"/>
  <c r="N847" i="1"/>
  <c r="N848" i="1"/>
  <c r="N849" i="1"/>
  <c r="N850" i="1"/>
  <c r="N851" i="1"/>
  <c r="N852" i="1"/>
  <c r="N853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4" i="1"/>
  <c r="N875" i="1"/>
  <c r="N876" i="1"/>
  <c r="N877" i="1"/>
  <c r="N878" i="1"/>
  <c r="N879" i="1"/>
  <c r="N880" i="1"/>
  <c r="N881" i="1"/>
  <c r="N882" i="1"/>
  <c r="N883" i="1"/>
  <c r="N884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87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88" i="1"/>
  <c r="N98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10" i="1"/>
  <c r="N1011" i="1"/>
  <c r="N1006" i="1"/>
  <c r="N1007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53" i="1"/>
  <c r="N1067" i="1" s="1"/>
  <c r="N1030" i="1"/>
  <c r="N1031" i="1"/>
  <c r="N1032" i="1"/>
  <c r="N1033" i="1"/>
  <c r="N1034" i="1"/>
  <c r="N1035" i="1"/>
  <c r="N1036" i="1"/>
  <c r="N1037" i="1"/>
  <c r="N1038" i="1"/>
  <c r="N1039" i="1"/>
  <c r="K843" i="1"/>
  <c r="K844" i="1"/>
  <c r="K845" i="1"/>
  <c r="K846" i="1"/>
  <c r="K847" i="1"/>
  <c r="K848" i="1"/>
  <c r="K849" i="1"/>
  <c r="K850" i="1"/>
  <c r="K851" i="1"/>
  <c r="K852" i="1"/>
  <c r="K853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4" i="1"/>
  <c r="K875" i="1"/>
  <c r="K876" i="1"/>
  <c r="K877" i="1"/>
  <c r="K878" i="1"/>
  <c r="K879" i="1"/>
  <c r="K880" i="1"/>
  <c r="K881" i="1"/>
  <c r="K882" i="1"/>
  <c r="K883" i="1"/>
  <c r="K884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87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88" i="1"/>
  <c r="K98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10" i="1"/>
  <c r="K1011" i="1"/>
  <c r="K1006" i="1"/>
  <c r="K1007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53" i="1"/>
  <c r="K1030" i="1"/>
  <c r="K1031" i="1"/>
  <c r="K1032" i="1"/>
  <c r="K1033" i="1"/>
  <c r="K1034" i="1"/>
  <c r="K1035" i="1"/>
  <c r="K1036" i="1"/>
  <c r="K1037" i="1"/>
  <c r="K1038" i="1"/>
  <c r="K1039" i="1"/>
  <c r="N1051" i="1" l="1"/>
  <c r="N1028" i="1"/>
  <c r="N1008" i="1"/>
  <c r="N985" i="1"/>
  <c r="N929" i="1"/>
  <c r="N903" i="1"/>
  <c r="N885" i="1"/>
  <c r="N872" i="1"/>
  <c r="K826" i="1"/>
  <c r="K792" i="1" l="1"/>
  <c r="N791" i="1"/>
  <c r="K791" i="1"/>
  <c r="N776" i="1" l="1"/>
  <c r="N777" i="1"/>
  <c r="N778" i="1"/>
  <c r="N779" i="1"/>
  <c r="N780" i="1"/>
  <c r="N781" i="1"/>
  <c r="N782" i="1"/>
  <c r="N783" i="1"/>
  <c r="N784" i="1"/>
  <c r="N785" i="1"/>
  <c r="N786" i="1"/>
  <c r="N787" i="1"/>
  <c r="N790" i="1"/>
  <c r="N801" i="1"/>
  <c r="N802" i="1"/>
  <c r="N792" i="1"/>
  <c r="N793" i="1"/>
  <c r="N794" i="1"/>
  <c r="N795" i="1"/>
  <c r="N796" i="1"/>
  <c r="N797" i="1"/>
  <c r="N798" i="1"/>
  <c r="N803" i="1"/>
  <c r="N804" i="1"/>
  <c r="N805" i="1"/>
  <c r="N806" i="1"/>
  <c r="N807" i="1"/>
  <c r="N808" i="1"/>
  <c r="N809" i="1"/>
  <c r="N810" i="1"/>
  <c r="N811" i="1"/>
  <c r="N812" i="1"/>
  <c r="N813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30" i="1"/>
  <c r="N831" i="1"/>
  <c r="N832" i="1"/>
  <c r="N835" i="1"/>
  <c r="N836" i="1"/>
  <c r="N837" i="1"/>
  <c r="N838" i="1"/>
  <c r="N839" i="1"/>
  <c r="N840" i="1"/>
  <c r="N841" i="1"/>
  <c r="N842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90" i="1"/>
  <c r="K801" i="1"/>
  <c r="K802" i="1"/>
  <c r="K793" i="1"/>
  <c r="K794" i="1"/>
  <c r="K795" i="1"/>
  <c r="K796" i="1"/>
  <c r="K797" i="1"/>
  <c r="K798" i="1"/>
  <c r="K803" i="1"/>
  <c r="K804" i="1"/>
  <c r="K805" i="1"/>
  <c r="K806" i="1"/>
  <c r="K807" i="1"/>
  <c r="K808" i="1"/>
  <c r="K809" i="1"/>
  <c r="K810" i="1"/>
  <c r="K811" i="1"/>
  <c r="K812" i="1"/>
  <c r="K813" i="1"/>
  <c r="K816" i="1"/>
  <c r="K817" i="1"/>
  <c r="K818" i="1"/>
  <c r="K819" i="1"/>
  <c r="K820" i="1"/>
  <c r="K821" i="1"/>
  <c r="K822" i="1"/>
  <c r="K823" i="1"/>
  <c r="K824" i="1"/>
  <c r="K825" i="1"/>
  <c r="K827" i="1"/>
  <c r="K828" i="1"/>
  <c r="K829" i="1"/>
  <c r="K830" i="1"/>
  <c r="K831" i="1"/>
  <c r="K832" i="1"/>
  <c r="K835" i="1"/>
  <c r="K836" i="1"/>
  <c r="K837" i="1"/>
  <c r="K838" i="1"/>
  <c r="K839" i="1"/>
  <c r="K840" i="1"/>
  <c r="K841" i="1"/>
  <c r="K842" i="1"/>
  <c r="N854" i="1" l="1"/>
  <c r="N833" i="1"/>
  <c r="N814" i="1"/>
  <c r="N799" i="1"/>
  <c r="N788" i="1"/>
  <c r="N747" i="1"/>
  <c r="K747" i="1"/>
  <c r="K658" i="1" l="1"/>
  <c r="N658" i="1"/>
  <c r="K659" i="1"/>
  <c r="N659" i="1"/>
  <c r="K660" i="1"/>
  <c r="N660" i="1"/>
  <c r="K661" i="1"/>
  <c r="N661" i="1"/>
  <c r="N662" i="1" l="1"/>
  <c r="K488" i="1"/>
  <c r="K489" i="1"/>
  <c r="N488" i="1"/>
  <c r="N489" i="1"/>
  <c r="N490" i="1"/>
  <c r="K448" i="1" l="1"/>
  <c r="K449" i="1"/>
  <c r="K450" i="1"/>
  <c r="N448" i="1"/>
  <c r="N449" i="1"/>
  <c r="N450" i="1"/>
  <c r="N451" i="1"/>
  <c r="K433" i="1" l="1"/>
  <c r="N433" i="1"/>
  <c r="K432" i="1"/>
  <c r="N432" i="1"/>
  <c r="K436" i="1"/>
  <c r="N436" i="1"/>
  <c r="K353" i="1" l="1"/>
  <c r="N339" i="1" l="1"/>
  <c r="K339" i="1"/>
  <c r="N313" i="1" l="1"/>
  <c r="N314" i="1"/>
  <c r="N315" i="1"/>
  <c r="N302" i="1" l="1"/>
  <c r="K302" i="1"/>
  <c r="K297" i="1" l="1"/>
  <c r="N297" i="1"/>
  <c r="N287" i="1" l="1"/>
  <c r="N288" i="1"/>
  <c r="N289" i="1"/>
  <c r="N290" i="1"/>
  <c r="N291" i="1"/>
  <c r="N292" i="1"/>
  <c r="N293" i="1"/>
  <c r="N264" i="1"/>
  <c r="K287" i="1"/>
  <c r="K288" i="1"/>
  <c r="K289" i="1"/>
  <c r="K290" i="1"/>
  <c r="K291" i="1"/>
  <c r="K292" i="1"/>
  <c r="K293" i="1"/>
  <c r="K264" i="1"/>
  <c r="N259" i="1"/>
  <c r="N260" i="1"/>
  <c r="N261" i="1"/>
  <c r="K259" i="1"/>
  <c r="K260" i="1"/>
  <c r="K261" i="1"/>
  <c r="N258" i="1"/>
  <c r="K258" i="1"/>
  <c r="N262" i="1" l="1"/>
  <c r="N246" i="1"/>
  <c r="N244" i="1" l="1"/>
  <c r="N245" i="1"/>
  <c r="K244" i="1"/>
  <c r="K245" i="1"/>
  <c r="N239" i="1"/>
  <c r="K239" i="1" l="1"/>
  <c r="N146" i="1" l="1"/>
  <c r="N96" i="1" l="1"/>
  <c r="K96" i="1"/>
  <c r="N64" i="1" l="1"/>
  <c r="J61" i="1" l="1"/>
  <c r="N50" i="1" l="1"/>
  <c r="N35" i="1" l="1"/>
  <c r="K35" i="1"/>
  <c r="N12" i="1" l="1"/>
  <c r="K6" i="1" l="1"/>
  <c r="N6" i="1"/>
  <c r="K7" i="1"/>
  <c r="N7" i="1"/>
  <c r="K8" i="1"/>
  <c r="N8" i="1"/>
  <c r="K9" i="1"/>
  <c r="N9" i="1"/>
  <c r="K10" i="1"/>
  <c r="N10" i="1"/>
  <c r="K11" i="1"/>
  <c r="N11" i="1"/>
  <c r="K12" i="1"/>
  <c r="K13" i="1"/>
  <c r="N13" i="1"/>
  <c r="K14" i="1"/>
  <c r="N14" i="1"/>
  <c r="K15" i="1"/>
  <c r="N15" i="1"/>
  <c r="K16" i="1"/>
  <c r="N16" i="1"/>
  <c r="K17" i="1"/>
  <c r="N17" i="1"/>
  <c r="K18" i="1"/>
  <c r="N18" i="1"/>
  <c r="K19" i="1"/>
  <c r="N19" i="1"/>
  <c r="K22" i="1"/>
  <c r="N22" i="1"/>
  <c r="K23" i="1"/>
  <c r="N23" i="1"/>
  <c r="K24" i="1"/>
  <c r="N24" i="1"/>
  <c r="K25" i="1"/>
  <c r="N25" i="1"/>
  <c r="K26" i="1"/>
  <c r="N26" i="1"/>
  <c r="K27" i="1"/>
  <c r="N27" i="1"/>
  <c r="K47" i="1"/>
  <c r="N47" i="1"/>
  <c r="K48" i="1"/>
  <c r="N48" i="1"/>
  <c r="K28" i="1"/>
  <c r="N28" i="1"/>
  <c r="K29" i="1"/>
  <c r="N29" i="1"/>
  <c r="K30" i="1"/>
  <c r="N30" i="1"/>
  <c r="K31" i="1"/>
  <c r="N31" i="1"/>
  <c r="K32" i="1"/>
  <c r="N32" i="1"/>
  <c r="K36" i="1"/>
  <c r="N36" i="1"/>
  <c r="K37" i="1"/>
  <c r="N37" i="1"/>
  <c r="K38" i="1"/>
  <c r="N38" i="1"/>
  <c r="K49" i="1"/>
  <c r="N49" i="1"/>
  <c r="K50" i="1"/>
  <c r="K51" i="1"/>
  <c r="N51" i="1"/>
  <c r="K39" i="1"/>
  <c r="N39" i="1"/>
  <c r="K40" i="1"/>
  <c r="N40" i="1"/>
  <c r="K41" i="1"/>
  <c r="N41" i="1"/>
  <c r="K42" i="1"/>
  <c r="N42" i="1"/>
  <c r="K43" i="1"/>
  <c r="N43" i="1"/>
  <c r="K44" i="1"/>
  <c r="N44" i="1"/>
  <c r="K52" i="1"/>
  <c r="N52" i="1"/>
  <c r="K53" i="1"/>
  <c r="N53" i="1"/>
  <c r="K54" i="1"/>
  <c r="N54" i="1"/>
  <c r="K55" i="1"/>
  <c r="N55" i="1"/>
  <c r="K56" i="1"/>
  <c r="N56" i="1"/>
  <c r="K57" i="1"/>
  <c r="N57" i="1"/>
  <c r="K58" i="1"/>
  <c r="N58" i="1"/>
  <c r="K59" i="1"/>
  <c r="N59" i="1"/>
  <c r="K60" i="1"/>
  <c r="N60" i="1"/>
  <c r="K61" i="1"/>
  <c r="N61" i="1"/>
  <c r="K62" i="1"/>
  <c r="N62" i="1"/>
  <c r="K63" i="1"/>
  <c r="N63" i="1"/>
  <c r="K64" i="1"/>
  <c r="K65" i="1"/>
  <c r="N65" i="1"/>
  <c r="K66" i="1"/>
  <c r="N66" i="1"/>
  <c r="K67" i="1"/>
  <c r="N67" i="1"/>
  <c r="K68" i="1"/>
  <c r="N68" i="1"/>
  <c r="K71" i="1"/>
  <c r="N71" i="1"/>
  <c r="K72" i="1"/>
  <c r="N72" i="1"/>
  <c r="K73" i="1"/>
  <c r="N73" i="1"/>
  <c r="K74" i="1"/>
  <c r="N74" i="1"/>
  <c r="K75" i="1"/>
  <c r="N75" i="1"/>
  <c r="K76" i="1"/>
  <c r="N76" i="1"/>
  <c r="K77" i="1"/>
  <c r="N77" i="1"/>
  <c r="K78" i="1"/>
  <c r="N78" i="1"/>
  <c r="K79" i="1"/>
  <c r="N79" i="1"/>
  <c r="K80" i="1"/>
  <c r="N80" i="1"/>
  <c r="K83" i="1"/>
  <c r="N83" i="1"/>
  <c r="K84" i="1"/>
  <c r="N84" i="1"/>
  <c r="K85" i="1"/>
  <c r="N85" i="1"/>
  <c r="K86" i="1"/>
  <c r="N86" i="1"/>
  <c r="K87" i="1"/>
  <c r="N87" i="1"/>
  <c r="K88" i="1"/>
  <c r="N88" i="1"/>
  <c r="K89" i="1"/>
  <c r="N89" i="1"/>
  <c r="K90" i="1"/>
  <c r="N90" i="1"/>
  <c r="K97" i="1"/>
  <c r="N97" i="1"/>
  <c r="K98" i="1"/>
  <c r="N98" i="1"/>
  <c r="K99" i="1"/>
  <c r="N99" i="1"/>
  <c r="K100" i="1"/>
  <c r="N100" i="1"/>
  <c r="K101" i="1"/>
  <c r="N101" i="1"/>
  <c r="K91" i="1"/>
  <c r="N91" i="1"/>
  <c r="K92" i="1"/>
  <c r="N92" i="1"/>
  <c r="K95" i="1"/>
  <c r="N95" i="1"/>
  <c r="K102" i="1"/>
  <c r="N102" i="1"/>
  <c r="K103" i="1"/>
  <c r="N103" i="1"/>
  <c r="K104" i="1"/>
  <c r="N104" i="1"/>
  <c r="K105" i="1"/>
  <c r="N105" i="1"/>
  <c r="K106" i="1"/>
  <c r="N106" i="1"/>
  <c r="K107" i="1"/>
  <c r="N107" i="1"/>
  <c r="K108" i="1"/>
  <c r="N108" i="1"/>
  <c r="K109" i="1"/>
  <c r="N109" i="1"/>
  <c r="K110" i="1"/>
  <c r="N110" i="1"/>
  <c r="K111" i="1"/>
  <c r="N111" i="1"/>
  <c r="K112" i="1"/>
  <c r="N112" i="1"/>
  <c r="K113" i="1"/>
  <c r="N113" i="1"/>
  <c r="K116" i="1"/>
  <c r="N116" i="1"/>
  <c r="K117" i="1"/>
  <c r="N117" i="1"/>
  <c r="K118" i="1"/>
  <c r="N118" i="1"/>
  <c r="K119" i="1"/>
  <c r="N119" i="1"/>
  <c r="K120" i="1"/>
  <c r="N120" i="1"/>
  <c r="K121" i="1"/>
  <c r="N121" i="1"/>
  <c r="K122" i="1"/>
  <c r="N122" i="1"/>
  <c r="K123" i="1"/>
  <c r="N123" i="1"/>
  <c r="K124" i="1"/>
  <c r="N124" i="1"/>
  <c r="K141" i="1"/>
  <c r="N141" i="1"/>
  <c r="K125" i="1"/>
  <c r="N125" i="1"/>
  <c r="K126" i="1"/>
  <c r="N126" i="1"/>
  <c r="K127" i="1"/>
  <c r="N127" i="1"/>
  <c r="K128" i="1"/>
  <c r="N128" i="1"/>
  <c r="K129" i="1"/>
  <c r="N129" i="1"/>
  <c r="K142" i="1"/>
  <c r="N142" i="1"/>
  <c r="K130" i="1"/>
  <c r="N130" i="1"/>
  <c r="K131" i="1"/>
  <c r="N131" i="1"/>
  <c r="K132" i="1"/>
  <c r="N132" i="1"/>
  <c r="K133" i="1"/>
  <c r="N133" i="1"/>
  <c r="K134" i="1"/>
  <c r="N134" i="1"/>
  <c r="K135" i="1"/>
  <c r="N135" i="1"/>
  <c r="K136" i="1"/>
  <c r="N136" i="1"/>
  <c r="K137" i="1"/>
  <c r="N137" i="1"/>
  <c r="K138" i="1"/>
  <c r="N138" i="1"/>
  <c r="K143" i="1"/>
  <c r="N143" i="1"/>
  <c r="K144" i="1"/>
  <c r="N144" i="1"/>
  <c r="K145" i="1"/>
  <c r="N145" i="1"/>
  <c r="K146" i="1"/>
  <c r="K147" i="1"/>
  <c r="N147" i="1"/>
  <c r="K148" i="1"/>
  <c r="N148" i="1"/>
  <c r="K149" i="1"/>
  <c r="N149" i="1"/>
  <c r="K150" i="1"/>
  <c r="N150" i="1"/>
  <c r="K151" i="1"/>
  <c r="N151" i="1"/>
  <c r="K152" i="1"/>
  <c r="N152" i="1"/>
  <c r="K153" i="1"/>
  <c r="N153" i="1"/>
  <c r="K154" i="1"/>
  <c r="N154" i="1"/>
  <c r="K155" i="1"/>
  <c r="N155" i="1"/>
  <c r="K156" i="1"/>
  <c r="N156" i="1"/>
  <c r="K157" i="1"/>
  <c r="N157" i="1"/>
  <c r="K158" i="1"/>
  <c r="N158" i="1"/>
  <c r="K159" i="1"/>
  <c r="N159" i="1"/>
  <c r="K160" i="1"/>
  <c r="N160" i="1"/>
  <c r="K161" i="1"/>
  <c r="N161" i="1"/>
  <c r="K162" i="1"/>
  <c r="N162" i="1"/>
  <c r="K163" i="1"/>
  <c r="N163" i="1"/>
  <c r="K164" i="1"/>
  <c r="N164" i="1"/>
  <c r="K165" i="1"/>
  <c r="N165" i="1"/>
  <c r="K166" i="1"/>
  <c r="N166" i="1"/>
  <c r="K169" i="1"/>
  <c r="N169" i="1"/>
  <c r="K170" i="1"/>
  <c r="N170" i="1"/>
  <c r="K171" i="1"/>
  <c r="N171" i="1"/>
  <c r="K172" i="1"/>
  <c r="N172" i="1"/>
  <c r="K173" i="1"/>
  <c r="N173" i="1"/>
  <c r="K174" i="1"/>
  <c r="N174" i="1"/>
  <c r="K175" i="1"/>
  <c r="N175" i="1"/>
  <c r="K176" i="1"/>
  <c r="N176" i="1"/>
  <c r="K177" i="1"/>
  <c r="N177" i="1"/>
  <c r="K178" i="1"/>
  <c r="N178" i="1"/>
  <c r="K179" i="1"/>
  <c r="N179" i="1"/>
  <c r="K180" i="1"/>
  <c r="N180" i="1"/>
  <c r="K183" i="1"/>
  <c r="N183" i="1"/>
  <c r="K184" i="1"/>
  <c r="N184" i="1"/>
  <c r="K185" i="1"/>
  <c r="N185" i="1"/>
  <c r="K186" i="1"/>
  <c r="N186" i="1"/>
  <c r="K187" i="1"/>
  <c r="N187" i="1"/>
  <c r="K188" i="1"/>
  <c r="N188" i="1"/>
  <c r="K189" i="1"/>
  <c r="N189" i="1"/>
  <c r="K190" i="1"/>
  <c r="N190" i="1"/>
  <c r="K191" i="1"/>
  <c r="N191" i="1"/>
  <c r="K192" i="1"/>
  <c r="N192" i="1"/>
  <c r="K193" i="1"/>
  <c r="N193" i="1"/>
  <c r="K194" i="1"/>
  <c r="N194" i="1"/>
  <c r="K195" i="1"/>
  <c r="N195" i="1"/>
  <c r="K196" i="1"/>
  <c r="N196" i="1"/>
  <c r="K197" i="1"/>
  <c r="N197" i="1"/>
  <c r="K198" i="1"/>
  <c r="N198" i="1"/>
  <c r="K199" i="1"/>
  <c r="N199" i="1"/>
  <c r="K200" i="1"/>
  <c r="N200" i="1"/>
  <c r="K203" i="1"/>
  <c r="N203" i="1"/>
  <c r="K204" i="1"/>
  <c r="N204" i="1"/>
  <c r="K205" i="1"/>
  <c r="N205" i="1"/>
  <c r="K206" i="1"/>
  <c r="N206" i="1"/>
  <c r="K207" i="1"/>
  <c r="N207" i="1"/>
  <c r="K208" i="1"/>
  <c r="N208" i="1"/>
  <c r="K209" i="1"/>
  <c r="N209" i="1"/>
  <c r="K210" i="1"/>
  <c r="N210" i="1"/>
  <c r="K211" i="1"/>
  <c r="N211" i="1"/>
  <c r="K214" i="1"/>
  <c r="N214" i="1"/>
  <c r="K215" i="1"/>
  <c r="N215" i="1"/>
  <c r="K216" i="1"/>
  <c r="N216" i="1"/>
  <c r="K217" i="1"/>
  <c r="N217" i="1"/>
  <c r="K218" i="1"/>
  <c r="N218" i="1"/>
  <c r="K219" i="1"/>
  <c r="N219" i="1"/>
  <c r="K220" i="1"/>
  <c r="N220" i="1"/>
  <c r="K221" i="1"/>
  <c r="N221" i="1"/>
  <c r="K222" i="1"/>
  <c r="N222" i="1"/>
  <c r="K225" i="1"/>
  <c r="N225" i="1"/>
  <c r="K226" i="1"/>
  <c r="N226" i="1"/>
  <c r="K227" i="1"/>
  <c r="N227" i="1"/>
  <c r="K228" i="1"/>
  <c r="N228" i="1"/>
  <c r="K229" i="1"/>
  <c r="N229" i="1"/>
  <c r="K232" i="1"/>
  <c r="N232" i="1"/>
  <c r="K233" i="1"/>
  <c r="N233" i="1"/>
  <c r="K234" i="1"/>
  <c r="N234" i="1"/>
  <c r="K235" i="1"/>
  <c r="N235" i="1"/>
  <c r="K236" i="1"/>
  <c r="N236" i="1"/>
  <c r="K240" i="1"/>
  <c r="N240" i="1"/>
  <c r="K241" i="1"/>
  <c r="N241" i="1"/>
  <c r="K242" i="1"/>
  <c r="N242" i="1"/>
  <c r="K243" i="1"/>
  <c r="N243" i="1"/>
  <c r="K246" i="1"/>
  <c r="K247" i="1"/>
  <c r="N247" i="1"/>
  <c r="K248" i="1"/>
  <c r="N248" i="1"/>
  <c r="K249" i="1"/>
  <c r="N249" i="1"/>
  <c r="K250" i="1"/>
  <c r="N250" i="1"/>
  <c r="K251" i="1"/>
  <c r="N251" i="1"/>
  <c r="K252" i="1"/>
  <c r="N252" i="1"/>
  <c r="K253" i="1"/>
  <c r="N253" i="1"/>
  <c r="K254" i="1"/>
  <c r="N254" i="1"/>
  <c r="K255" i="1"/>
  <c r="N255" i="1"/>
  <c r="K294" i="1"/>
  <c r="N294" i="1"/>
  <c r="K295" i="1"/>
  <c r="N295" i="1"/>
  <c r="K265" i="1"/>
  <c r="N265" i="1"/>
  <c r="K266" i="1"/>
  <c r="N266" i="1"/>
  <c r="K267" i="1"/>
  <c r="N267" i="1"/>
  <c r="K268" i="1"/>
  <c r="N268" i="1"/>
  <c r="K269" i="1"/>
  <c r="N269" i="1"/>
  <c r="K270" i="1"/>
  <c r="N270" i="1"/>
  <c r="K271" i="1"/>
  <c r="N271" i="1"/>
  <c r="K272" i="1"/>
  <c r="N272" i="1"/>
  <c r="K273" i="1"/>
  <c r="N273" i="1"/>
  <c r="K274" i="1"/>
  <c r="N274" i="1"/>
  <c r="K275" i="1"/>
  <c r="N275" i="1"/>
  <c r="K276" i="1"/>
  <c r="N276" i="1"/>
  <c r="K277" i="1"/>
  <c r="N277" i="1"/>
  <c r="K278" i="1"/>
  <c r="N278" i="1"/>
  <c r="K279" i="1"/>
  <c r="N279" i="1"/>
  <c r="K280" i="1"/>
  <c r="N280" i="1"/>
  <c r="K281" i="1"/>
  <c r="N281" i="1"/>
  <c r="K282" i="1"/>
  <c r="N282" i="1"/>
  <c r="K283" i="1"/>
  <c r="N283" i="1"/>
  <c r="K296" i="1"/>
  <c r="N296" i="1"/>
  <c r="K284" i="1"/>
  <c r="N284" i="1"/>
  <c r="K298" i="1"/>
  <c r="N298" i="1"/>
  <c r="K299" i="1"/>
  <c r="N299" i="1"/>
  <c r="K300" i="1"/>
  <c r="N300" i="1"/>
  <c r="K301" i="1"/>
  <c r="N301" i="1"/>
  <c r="K303" i="1"/>
  <c r="N303" i="1"/>
  <c r="K304" i="1"/>
  <c r="N304" i="1"/>
  <c r="K305" i="1"/>
  <c r="N305" i="1"/>
  <c r="K306" i="1"/>
  <c r="N306" i="1"/>
  <c r="K307" i="1"/>
  <c r="N307" i="1"/>
  <c r="K308" i="1"/>
  <c r="N308" i="1"/>
  <c r="K309" i="1"/>
  <c r="N309" i="1"/>
  <c r="K310" i="1"/>
  <c r="N310" i="1"/>
  <c r="K311" i="1"/>
  <c r="N311" i="1"/>
  <c r="K312" i="1"/>
  <c r="N312" i="1"/>
  <c r="K313" i="1"/>
  <c r="K314" i="1"/>
  <c r="K315" i="1"/>
  <c r="K316" i="1"/>
  <c r="N316" i="1"/>
  <c r="K317" i="1"/>
  <c r="N317" i="1"/>
  <c r="K318" i="1"/>
  <c r="N318" i="1"/>
  <c r="K319" i="1"/>
  <c r="N319" i="1"/>
  <c r="K320" i="1"/>
  <c r="N320" i="1"/>
  <c r="K321" i="1"/>
  <c r="N321" i="1"/>
  <c r="K322" i="1"/>
  <c r="N322" i="1"/>
  <c r="K323" i="1"/>
  <c r="N323" i="1"/>
  <c r="K324" i="1"/>
  <c r="N324" i="1"/>
  <c r="K325" i="1"/>
  <c r="N325" i="1"/>
  <c r="K326" i="1"/>
  <c r="N326" i="1"/>
  <c r="K327" i="1"/>
  <c r="N327" i="1"/>
  <c r="K328" i="1"/>
  <c r="N328" i="1"/>
  <c r="K329" i="1"/>
  <c r="N329" i="1"/>
  <c r="K330" i="1"/>
  <c r="N330" i="1"/>
  <c r="K331" i="1"/>
  <c r="N331" i="1"/>
  <c r="K332" i="1"/>
  <c r="N332" i="1"/>
  <c r="K333" i="1"/>
  <c r="N333" i="1"/>
  <c r="K334" i="1"/>
  <c r="N334" i="1"/>
  <c r="K335" i="1"/>
  <c r="N335" i="1"/>
  <c r="K338" i="1"/>
  <c r="N338" i="1"/>
  <c r="K340" i="1"/>
  <c r="N340" i="1"/>
  <c r="K341" i="1"/>
  <c r="N341" i="1"/>
  <c r="K342" i="1"/>
  <c r="N342" i="1"/>
  <c r="K343" i="1"/>
  <c r="N343" i="1"/>
  <c r="K344" i="1"/>
  <c r="N344" i="1"/>
  <c r="K345" i="1"/>
  <c r="N345" i="1"/>
  <c r="K346" i="1"/>
  <c r="N346" i="1"/>
  <c r="K347" i="1"/>
  <c r="N347" i="1"/>
  <c r="K348" i="1"/>
  <c r="N348" i="1"/>
  <c r="K349" i="1"/>
  <c r="N349" i="1"/>
  <c r="K350" i="1"/>
  <c r="N350" i="1"/>
  <c r="K351" i="1"/>
  <c r="N351" i="1"/>
  <c r="K352" i="1"/>
  <c r="N352" i="1"/>
  <c r="N353" i="1"/>
  <c r="K354" i="1"/>
  <c r="N354" i="1"/>
  <c r="K355" i="1"/>
  <c r="N355" i="1"/>
  <c r="K356" i="1"/>
  <c r="N356" i="1"/>
  <c r="K357" i="1"/>
  <c r="N357" i="1"/>
  <c r="K358" i="1"/>
  <c r="N358" i="1"/>
  <c r="K359" i="1"/>
  <c r="N359" i="1"/>
  <c r="K360" i="1"/>
  <c r="N360" i="1"/>
  <c r="K361" i="1"/>
  <c r="N361" i="1"/>
  <c r="K362" i="1"/>
  <c r="N362" i="1"/>
  <c r="K363" i="1"/>
  <c r="N363" i="1"/>
  <c r="K364" i="1"/>
  <c r="N364" i="1"/>
  <c r="K365" i="1"/>
  <c r="N365" i="1"/>
  <c r="K366" i="1"/>
  <c r="N366" i="1"/>
  <c r="K367" i="1"/>
  <c r="N367" i="1"/>
  <c r="K368" i="1"/>
  <c r="N368" i="1"/>
  <c r="K369" i="1"/>
  <c r="N369" i="1"/>
  <c r="K370" i="1"/>
  <c r="N370" i="1"/>
  <c r="K371" i="1"/>
  <c r="N371" i="1"/>
  <c r="K372" i="1"/>
  <c r="N372" i="1"/>
  <c r="K373" i="1"/>
  <c r="N373" i="1"/>
  <c r="K374" i="1"/>
  <c r="N374" i="1"/>
  <c r="K375" i="1"/>
  <c r="N375" i="1"/>
  <c r="K376" i="1"/>
  <c r="N376" i="1"/>
  <c r="K377" i="1"/>
  <c r="N377" i="1"/>
  <c r="K378" i="1"/>
  <c r="N378" i="1"/>
  <c r="K379" i="1"/>
  <c r="N379" i="1"/>
  <c r="K380" i="1"/>
  <c r="N380" i="1"/>
  <c r="K381" i="1"/>
  <c r="N381" i="1"/>
  <c r="K384" i="1"/>
  <c r="N384" i="1"/>
  <c r="K385" i="1"/>
  <c r="N385" i="1"/>
  <c r="K386" i="1"/>
  <c r="N386" i="1"/>
  <c r="K387" i="1"/>
  <c r="N387" i="1"/>
  <c r="K388" i="1"/>
  <c r="N388" i="1"/>
  <c r="K389" i="1"/>
  <c r="N389" i="1"/>
  <c r="K390" i="1"/>
  <c r="N390" i="1"/>
  <c r="K391" i="1"/>
  <c r="N391" i="1"/>
  <c r="K392" i="1"/>
  <c r="N392" i="1"/>
  <c r="K393" i="1"/>
  <c r="N393" i="1"/>
  <c r="K394" i="1"/>
  <c r="N394" i="1"/>
  <c r="K395" i="1"/>
  <c r="N395" i="1"/>
  <c r="K396" i="1"/>
  <c r="N396" i="1"/>
  <c r="K397" i="1"/>
  <c r="N397" i="1"/>
  <c r="K398" i="1"/>
  <c r="N398" i="1"/>
  <c r="K399" i="1"/>
  <c r="N399" i="1"/>
  <c r="K400" i="1"/>
  <c r="N400" i="1"/>
  <c r="K401" i="1"/>
  <c r="N401" i="1"/>
  <c r="K402" i="1"/>
  <c r="N402" i="1"/>
  <c r="K403" i="1"/>
  <c r="N403" i="1"/>
  <c r="K404" i="1"/>
  <c r="N404" i="1"/>
  <c r="K405" i="1"/>
  <c r="N405" i="1"/>
  <c r="K406" i="1"/>
  <c r="N406" i="1"/>
  <c r="K407" i="1"/>
  <c r="N407" i="1"/>
  <c r="K408" i="1"/>
  <c r="N408" i="1"/>
  <c r="K409" i="1"/>
  <c r="N409" i="1"/>
  <c r="K410" i="1"/>
  <c r="N410" i="1"/>
  <c r="K411" i="1"/>
  <c r="N411" i="1"/>
  <c r="K412" i="1"/>
  <c r="N412" i="1"/>
  <c r="K413" i="1"/>
  <c r="N413" i="1"/>
  <c r="K416" i="1"/>
  <c r="N416" i="1"/>
  <c r="K443" i="1"/>
  <c r="N443" i="1"/>
  <c r="K417" i="1"/>
  <c r="N417" i="1"/>
  <c r="K418" i="1"/>
  <c r="N418" i="1"/>
  <c r="K444" i="1"/>
  <c r="N444" i="1"/>
  <c r="K445" i="1"/>
  <c r="N445" i="1"/>
  <c r="K419" i="1"/>
  <c r="N419" i="1"/>
  <c r="K420" i="1"/>
  <c r="N420" i="1"/>
  <c r="K421" i="1"/>
  <c r="N421" i="1"/>
  <c r="K422" i="1"/>
  <c r="N422" i="1"/>
  <c r="K423" i="1"/>
  <c r="N423" i="1"/>
  <c r="K424" i="1"/>
  <c r="N424" i="1"/>
  <c r="K425" i="1"/>
  <c r="N425" i="1"/>
  <c r="K426" i="1"/>
  <c r="N426" i="1"/>
  <c r="K428" i="1"/>
  <c r="N428" i="1"/>
  <c r="K429" i="1"/>
  <c r="N429" i="1"/>
  <c r="K430" i="1"/>
  <c r="N430" i="1"/>
  <c r="K431" i="1"/>
  <c r="N431" i="1"/>
  <c r="K447" i="1"/>
  <c r="N447" i="1"/>
  <c r="K427" i="1"/>
  <c r="N427" i="1"/>
  <c r="K437" i="1"/>
  <c r="N437" i="1"/>
  <c r="K438" i="1"/>
  <c r="N438" i="1"/>
  <c r="K434" i="1"/>
  <c r="N434" i="1"/>
  <c r="K435" i="1"/>
  <c r="N435" i="1"/>
  <c r="K439" i="1"/>
  <c r="N439" i="1"/>
  <c r="K440" i="1"/>
  <c r="N440" i="1"/>
  <c r="K451" i="1"/>
  <c r="K452" i="1"/>
  <c r="N452" i="1"/>
  <c r="K453" i="1"/>
  <c r="N453" i="1"/>
  <c r="K454" i="1"/>
  <c r="N454" i="1"/>
  <c r="K455" i="1"/>
  <c r="N455" i="1"/>
  <c r="K456" i="1"/>
  <c r="N456" i="1"/>
  <c r="K457" i="1"/>
  <c r="N457" i="1"/>
  <c r="K458" i="1"/>
  <c r="N458" i="1"/>
  <c r="K459" i="1"/>
  <c r="N459" i="1"/>
  <c r="K460" i="1"/>
  <c r="N460" i="1"/>
  <c r="K461" i="1"/>
  <c r="N461" i="1"/>
  <c r="K462" i="1"/>
  <c r="N462" i="1"/>
  <c r="K463" i="1"/>
  <c r="N463" i="1"/>
  <c r="K464" i="1"/>
  <c r="N464" i="1"/>
  <c r="K465" i="1"/>
  <c r="N465" i="1"/>
  <c r="K466" i="1"/>
  <c r="N466" i="1"/>
  <c r="K467" i="1"/>
  <c r="N467" i="1"/>
  <c r="K468" i="1"/>
  <c r="N468" i="1"/>
  <c r="K469" i="1"/>
  <c r="N469" i="1"/>
  <c r="K470" i="1"/>
  <c r="N470" i="1"/>
  <c r="K471" i="1"/>
  <c r="N471" i="1"/>
  <c r="K472" i="1"/>
  <c r="N472" i="1"/>
  <c r="K473" i="1"/>
  <c r="N473" i="1"/>
  <c r="K474" i="1"/>
  <c r="N474" i="1"/>
  <c r="K475" i="1"/>
  <c r="N475" i="1"/>
  <c r="K476" i="1"/>
  <c r="N476" i="1"/>
  <c r="K477" i="1"/>
  <c r="N477" i="1"/>
  <c r="K478" i="1"/>
  <c r="N478" i="1"/>
  <c r="K479" i="1"/>
  <c r="N479" i="1"/>
  <c r="K480" i="1"/>
  <c r="N480" i="1"/>
  <c r="K481" i="1"/>
  <c r="N481" i="1"/>
  <c r="K482" i="1"/>
  <c r="N482" i="1"/>
  <c r="K483" i="1"/>
  <c r="N483" i="1"/>
  <c r="K486" i="1"/>
  <c r="N486" i="1"/>
  <c r="K487" i="1"/>
  <c r="N487" i="1"/>
  <c r="K490" i="1"/>
  <c r="K491" i="1"/>
  <c r="N491" i="1"/>
  <c r="K492" i="1"/>
  <c r="N492" i="1"/>
  <c r="K493" i="1"/>
  <c r="N493" i="1"/>
  <c r="K494" i="1"/>
  <c r="N494" i="1"/>
  <c r="K512" i="1"/>
  <c r="N512" i="1"/>
  <c r="K497" i="1"/>
  <c r="N497" i="1"/>
  <c r="K498" i="1"/>
  <c r="N498" i="1"/>
  <c r="K510" i="1"/>
  <c r="N510" i="1"/>
  <c r="K511" i="1"/>
  <c r="N511" i="1"/>
  <c r="K499" i="1"/>
  <c r="N499" i="1"/>
  <c r="K500" i="1"/>
  <c r="N500" i="1"/>
  <c r="K501" i="1"/>
  <c r="N501" i="1"/>
  <c r="K502" i="1"/>
  <c r="N502" i="1"/>
  <c r="K503" i="1"/>
  <c r="N503" i="1"/>
  <c r="K504" i="1"/>
  <c r="N504" i="1"/>
  <c r="K505" i="1"/>
  <c r="N505" i="1"/>
  <c r="K509" i="1"/>
  <c r="N509" i="1"/>
  <c r="K506" i="1"/>
  <c r="N506" i="1"/>
  <c r="K513" i="1"/>
  <c r="N513" i="1"/>
  <c r="K514" i="1"/>
  <c r="N514" i="1"/>
  <c r="K515" i="1"/>
  <c r="N515" i="1"/>
  <c r="K516" i="1"/>
  <c r="N516" i="1"/>
  <c r="K517" i="1"/>
  <c r="N517" i="1"/>
  <c r="K518" i="1"/>
  <c r="N518" i="1"/>
  <c r="K519" i="1"/>
  <c r="N519" i="1"/>
  <c r="K520" i="1"/>
  <c r="N520" i="1"/>
  <c r="K521" i="1"/>
  <c r="N521" i="1"/>
  <c r="K522" i="1"/>
  <c r="N522" i="1"/>
  <c r="K523" i="1"/>
  <c r="N523" i="1"/>
  <c r="K524" i="1"/>
  <c r="N524" i="1"/>
  <c r="K525" i="1"/>
  <c r="N525" i="1"/>
  <c r="K526" i="1"/>
  <c r="N526" i="1"/>
  <c r="K527" i="1"/>
  <c r="N527" i="1"/>
  <c r="K528" i="1"/>
  <c r="N528" i="1"/>
  <c r="K529" i="1"/>
  <c r="N529" i="1"/>
  <c r="K530" i="1"/>
  <c r="N530" i="1"/>
  <c r="K531" i="1"/>
  <c r="N531" i="1"/>
  <c r="K532" i="1"/>
  <c r="N532" i="1"/>
  <c r="K533" i="1"/>
  <c r="N533" i="1"/>
  <c r="K534" i="1"/>
  <c r="N534" i="1"/>
  <c r="K535" i="1"/>
  <c r="N535" i="1"/>
  <c r="K536" i="1"/>
  <c r="N536" i="1"/>
  <c r="K539" i="1"/>
  <c r="N539" i="1"/>
  <c r="K540" i="1"/>
  <c r="N540" i="1"/>
  <c r="K541" i="1"/>
  <c r="N541" i="1"/>
  <c r="K542" i="1"/>
  <c r="N542" i="1"/>
  <c r="K543" i="1"/>
  <c r="N543" i="1"/>
  <c r="K544" i="1"/>
  <c r="N544" i="1"/>
  <c r="K545" i="1"/>
  <c r="N545" i="1"/>
  <c r="K546" i="1"/>
  <c r="N546" i="1"/>
  <c r="K547" i="1"/>
  <c r="N547" i="1"/>
  <c r="K548" i="1"/>
  <c r="N548" i="1"/>
  <c r="K549" i="1"/>
  <c r="N549" i="1"/>
  <c r="K550" i="1"/>
  <c r="N550" i="1"/>
  <c r="K553" i="1"/>
  <c r="N553" i="1"/>
  <c r="K554" i="1"/>
  <c r="N554" i="1"/>
  <c r="K555" i="1"/>
  <c r="N555" i="1"/>
  <c r="K556" i="1"/>
  <c r="N556" i="1"/>
  <c r="K557" i="1"/>
  <c r="N557" i="1"/>
  <c r="K570" i="1"/>
  <c r="N570" i="1"/>
  <c r="K573" i="1"/>
  <c r="N573" i="1"/>
  <c r="K558" i="1"/>
  <c r="N558" i="1"/>
  <c r="K559" i="1"/>
  <c r="N559" i="1"/>
  <c r="K560" i="1"/>
  <c r="N560" i="1"/>
  <c r="K561" i="1"/>
  <c r="N561" i="1"/>
  <c r="K562" i="1"/>
  <c r="N562" i="1"/>
  <c r="K563" i="1"/>
  <c r="N563" i="1"/>
  <c r="K564" i="1"/>
  <c r="N564" i="1"/>
  <c r="K565" i="1"/>
  <c r="N565" i="1"/>
  <c r="K566" i="1"/>
  <c r="N566" i="1"/>
  <c r="K567" i="1"/>
  <c r="N567" i="1"/>
  <c r="K575" i="1"/>
  <c r="N575" i="1"/>
  <c r="K572" i="1"/>
  <c r="N572" i="1"/>
  <c r="K574" i="1"/>
  <c r="N574" i="1"/>
  <c r="K577" i="1"/>
  <c r="N577" i="1"/>
  <c r="K576" i="1"/>
  <c r="N576" i="1"/>
  <c r="K571" i="1"/>
  <c r="N571" i="1"/>
  <c r="K578" i="1"/>
  <c r="N578" i="1"/>
  <c r="K579" i="1"/>
  <c r="N579" i="1"/>
  <c r="K580" i="1"/>
  <c r="N580" i="1"/>
  <c r="K581" i="1"/>
  <c r="N581" i="1"/>
  <c r="K582" i="1"/>
  <c r="N582" i="1"/>
  <c r="K583" i="1"/>
  <c r="N583" i="1"/>
  <c r="K584" i="1"/>
  <c r="N584" i="1"/>
  <c r="K585" i="1"/>
  <c r="N585" i="1"/>
  <c r="K586" i="1"/>
  <c r="N586" i="1"/>
  <c r="K587" i="1"/>
  <c r="N587" i="1"/>
  <c r="K588" i="1"/>
  <c r="N588" i="1"/>
  <c r="N589" i="1"/>
  <c r="K590" i="1"/>
  <c r="N590" i="1"/>
  <c r="K591" i="1"/>
  <c r="N591" i="1"/>
  <c r="K592" i="1"/>
  <c r="N592" i="1"/>
  <c r="K593" i="1"/>
  <c r="N593" i="1"/>
  <c r="K594" i="1"/>
  <c r="N594" i="1"/>
  <c r="K595" i="1"/>
  <c r="N595" i="1"/>
  <c r="K596" i="1"/>
  <c r="N596" i="1"/>
  <c r="K597" i="1"/>
  <c r="N597" i="1"/>
  <c r="K598" i="1"/>
  <c r="N598" i="1"/>
  <c r="K599" i="1"/>
  <c r="N599" i="1"/>
  <c r="K600" i="1"/>
  <c r="N600" i="1"/>
  <c r="K601" i="1"/>
  <c r="N601" i="1"/>
  <c r="K602" i="1"/>
  <c r="N602" i="1"/>
  <c r="K603" i="1"/>
  <c r="N603" i="1"/>
  <c r="K606" i="1"/>
  <c r="N606" i="1"/>
  <c r="K607" i="1"/>
  <c r="N607" i="1"/>
  <c r="K608" i="1"/>
  <c r="N608" i="1"/>
  <c r="K609" i="1"/>
  <c r="N609" i="1"/>
  <c r="K610" i="1"/>
  <c r="N610" i="1"/>
  <c r="K611" i="1"/>
  <c r="N611" i="1"/>
  <c r="K612" i="1"/>
  <c r="N612" i="1"/>
  <c r="K613" i="1"/>
  <c r="N613" i="1"/>
  <c r="K614" i="1"/>
  <c r="N614" i="1"/>
  <c r="K615" i="1"/>
  <c r="N615" i="1"/>
  <c r="K616" i="1"/>
  <c r="N616" i="1"/>
  <c r="K617" i="1"/>
  <c r="N617" i="1"/>
  <c r="K620" i="1"/>
  <c r="N620" i="1"/>
  <c r="K621" i="1"/>
  <c r="N621" i="1"/>
  <c r="K623" i="1"/>
  <c r="N623" i="1"/>
  <c r="K624" i="1"/>
  <c r="N624" i="1"/>
  <c r="K625" i="1"/>
  <c r="N625" i="1"/>
  <c r="K626" i="1"/>
  <c r="N626" i="1"/>
  <c r="K627" i="1"/>
  <c r="N627" i="1"/>
  <c r="K628" i="1"/>
  <c r="N628" i="1"/>
  <c r="K629" i="1"/>
  <c r="N629" i="1"/>
  <c r="K632" i="1"/>
  <c r="N632" i="1"/>
  <c r="K634" i="1"/>
  <c r="N634" i="1"/>
  <c r="K633" i="1"/>
  <c r="N633" i="1"/>
  <c r="K635" i="1"/>
  <c r="N635" i="1"/>
  <c r="K636" i="1"/>
  <c r="N636" i="1"/>
  <c r="K637" i="1"/>
  <c r="N637" i="1"/>
  <c r="K638" i="1"/>
  <c r="N638" i="1"/>
  <c r="K639" i="1"/>
  <c r="N639" i="1"/>
  <c r="K640" i="1"/>
  <c r="N640" i="1"/>
  <c r="K641" i="1"/>
  <c r="N641" i="1"/>
  <c r="K642" i="1"/>
  <c r="N642" i="1"/>
  <c r="K643" i="1"/>
  <c r="N643" i="1"/>
  <c r="K644" i="1"/>
  <c r="N644" i="1"/>
  <c r="K645" i="1"/>
  <c r="N645" i="1"/>
  <c r="K646" i="1"/>
  <c r="N646" i="1"/>
  <c r="K647" i="1"/>
  <c r="N647" i="1"/>
  <c r="K648" i="1"/>
  <c r="N648" i="1"/>
  <c r="K649" i="1"/>
  <c r="N649" i="1"/>
  <c r="K650" i="1"/>
  <c r="N650" i="1"/>
  <c r="K651" i="1"/>
  <c r="N651" i="1"/>
  <c r="K652" i="1"/>
  <c r="N652" i="1"/>
  <c r="K653" i="1"/>
  <c r="N653" i="1"/>
  <c r="K654" i="1"/>
  <c r="N654" i="1"/>
  <c r="K655" i="1"/>
  <c r="N655" i="1"/>
  <c r="K664" i="1"/>
  <c r="N664" i="1"/>
  <c r="K665" i="1"/>
  <c r="N665" i="1"/>
  <c r="K666" i="1"/>
  <c r="N666" i="1"/>
  <c r="K667" i="1"/>
  <c r="N667" i="1"/>
  <c r="K668" i="1"/>
  <c r="N668" i="1"/>
  <c r="K669" i="1"/>
  <c r="N669" i="1"/>
  <c r="K670" i="1"/>
  <c r="N670" i="1"/>
  <c r="K671" i="1"/>
  <c r="N671" i="1"/>
  <c r="K672" i="1"/>
  <c r="N672" i="1"/>
  <c r="K673" i="1"/>
  <c r="N673" i="1"/>
  <c r="K674" i="1"/>
  <c r="N674" i="1"/>
  <c r="K675" i="1"/>
  <c r="N675" i="1"/>
  <c r="K676" i="1"/>
  <c r="N676" i="1"/>
  <c r="K677" i="1"/>
  <c r="N677" i="1"/>
  <c r="K678" i="1"/>
  <c r="N678" i="1"/>
  <c r="K744" i="1"/>
  <c r="N744" i="1"/>
  <c r="K680" i="1"/>
  <c r="N680" i="1"/>
  <c r="K681" i="1"/>
  <c r="N681" i="1"/>
  <c r="K682" i="1"/>
  <c r="N682" i="1"/>
  <c r="K683" i="1"/>
  <c r="N683" i="1"/>
  <c r="K684" i="1"/>
  <c r="N684" i="1"/>
  <c r="K685" i="1"/>
  <c r="N685" i="1"/>
  <c r="K686" i="1"/>
  <c r="N686" i="1"/>
  <c r="K687" i="1"/>
  <c r="N687" i="1"/>
  <c r="K688" i="1"/>
  <c r="N688" i="1"/>
  <c r="K689" i="1"/>
  <c r="N689" i="1"/>
  <c r="K690" i="1"/>
  <c r="N690" i="1"/>
  <c r="K691" i="1"/>
  <c r="N691" i="1"/>
  <c r="K692" i="1"/>
  <c r="N692" i="1"/>
  <c r="K693" i="1"/>
  <c r="N693" i="1"/>
  <c r="K694" i="1"/>
  <c r="N694" i="1"/>
  <c r="K695" i="1"/>
  <c r="N695" i="1"/>
  <c r="K696" i="1"/>
  <c r="N696" i="1"/>
  <c r="K697" i="1"/>
  <c r="N697" i="1"/>
  <c r="K701" i="1"/>
  <c r="N701" i="1"/>
  <c r="K702" i="1"/>
  <c r="N702" i="1"/>
  <c r="K703" i="1"/>
  <c r="N703" i="1"/>
  <c r="K704" i="1"/>
  <c r="N704" i="1"/>
  <c r="K705" i="1"/>
  <c r="N705" i="1"/>
  <c r="K706" i="1"/>
  <c r="N706" i="1"/>
  <c r="K722" i="1"/>
  <c r="N722" i="1"/>
  <c r="K721" i="1"/>
  <c r="N721" i="1"/>
  <c r="K707" i="1"/>
  <c r="N707" i="1"/>
  <c r="K708" i="1"/>
  <c r="N708" i="1"/>
  <c r="K709" i="1"/>
  <c r="N709" i="1"/>
  <c r="K710" i="1"/>
  <c r="N710" i="1"/>
  <c r="K711" i="1"/>
  <c r="N711" i="1"/>
  <c r="K712" i="1"/>
  <c r="N712" i="1"/>
  <c r="K713" i="1"/>
  <c r="N713" i="1"/>
  <c r="K714" i="1"/>
  <c r="N714" i="1"/>
  <c r="K715" i="1"/>
  <c r="N715" i="1"/>
  <c r="K716" i="1"/>
  <c r="N716" i="1"/>
  <c r="K717" i="1"/>
  <c r="N717" i="1"/>
  <c r="K726" i="1"/>
  <c r="N726" i="1"/>
  <c r="K725" i="1"/>
  <c r="N725" i="1"/>
  <c r="K724" i="1"/>
  <c r="N724" i="1"/>
  <c r="K723" i="1"/>
  <c r="N723" i="1"/>
  <c r="K727" i="1"/>
  <c r="N727" i="1"/>
  <c r="K729" i="1"/>
  <c r="N729" i="1"/>
  <c r="K730" i="1"/>
  <c r="N730" i="1"/>
  <c r="K731" i="1"/>
  <c r="N731" i="1"/>
  <c r="K732" i="1"/>
  <c r="N732" i="1"/>
  <c r="K733" i="1"/>
  <c r="N733" i="1"/>
  <c r="K734" i="1"/>
  <c r="N734" i="1"/>
  <c r="K735" i="1"/>
  <c r="N735" i="1"/>
  <c r="K736" i="1"/>
  <c r="N736" i="1"/>
  <c r="K737" i="1"/>
  <c r="N737" i="1"/>
  <c r="K738" i="1"/>
  <c r="N738" i="1"/>
  <c r="K739" i="1"/>
  <c r="N739" i="1"/>
  <c r="K740" i="1"/>
  <c r="N740" i="1"/>
  <c r="K741" i="1"/>
  <c r="N741" i="1"/>
  <c r="K745" i="1"/>
  <c r="N745" i="1"/>
  <c r="K746" i="1"/>
  <c r="N746" i="1"/>
  <c r="K748" i="1"/>
  <c r="N748" i="1"/>
  <c r="K749" i="1"/>
  <c r="N749" i="1"/>
  <c r="K750" i="1"/>
  <c r="N750" i="1"/>
  <c r="K751" i="1"/>
  <c r="N751" i="1"/>
  <c r="K752" i="1"/>
  <c r="N752" i="1"/>
  <c r="K753" i="1"/>
  <c r="N753" i="1"/>
  <c r="K754" i="1"/>
  <c r="N754" i="1"/>
  <c r="K755" i="1"/>
  <c r="N755" i="1"/>
  <c r="K756" i="1"/>
  <c r="N756" i="1"/>
  <c r="K757" i="1"/>
  <c r="N757" i="1"/>
  <c r="K758" i="1"/>
  <c r="N758" i="1"/>
  <c r="K759" i="1"/>
  <c r="N759" i="1"/>
  <c r="K760" i="1"/>
  <c r="N760" i="1"/>
  <c r="K761" i="1"/>
  <c r="N761" i="1"/>
  <c r="K762" i="1"/>
  <c r="N762" i="1"/>
  <c r="K763" i="1"/>
  <c r="N763" i="1"/>
  <c r="K764" i="1"/>
  <c r="N764" i="1"/>
  <c r="K765" i="1"/>
  <c r="N765" i="1"/>
  <c r="K766" i="1"/>
  <c r="N766" i="1"/>
  <c r="K767" i="1"/>
  <c r="N767" i="1"/>
  <c r="K768" i="1"/>
  <c r="N768" i="1"/>
  <c r="K769" i="1"/>
  <c r="N769" i="1"/>
  <c r="K770" i="1"/>
  <c r="N770" i="1"/>
  <c r="K771" i="1"/>
  <c r="N771" i="1"/>
  <c r="K772" i="1"/>
  <c r="N772" i="1"/>
  <c r="K773" i="1"/>
  <c r="N773" i="1"/>
  <c r="K3" i="1"/>
  <c r="N3" i="1"/>
  <c r="K4" i="1"/>
  <c r="N4" i="1"/>
  <c r="K5" i="1"/>
  <c r="N5" i="1"/>
  <c r="N774" i="1" l="1"/>
  <c r="N742" i="1"/>
  <c r="N718" i="1"/>
  <c r="N630" i="1"/>
  <c r="N698" i="1"/>
  <c r="N656" i="1"/>
  <c r="N618" i="1"/>
  <c r="N604" i="1"/>
  <c r="N568" i="1"/>
  <c r="N551" i="1"/>
  <c r="N537" i="1"/>
  <c r="N507" i="1"/>
  <c r="N495" i="1"/>
  <c r="N484" i="1"/>
  <c r="N441" i="1"/>
  <c r="N414" i="1"/>
  <c r="N382" i="1"/>
  <c r="N336" i="1"/>
  <c r="N285" i="1"/>
  <c r="N256" i="1"/>
  <c r="N237" i="1"/>
  <c r="N230" i="1"/>
  <c r="N223" i="1"/>
  <c r="N212" i="1"/>
  <c r="N201" i="1"/>
  <c r="N181" i="1"/>
  <c r="N167" i="1"/>
  <c r="N139" i="1"/>
  <c r="N114" i="1"/>
  <c r="N93" i="1"/>
  <c r="N81" i="1"/>
  <c r="N69" i="1"/>
  <c r="N45" i="1"/>
  <c r="N33" i="1"/>
  <c r="K2" i="1"/>
  <c r="N2" i="1"/>
  <c r="N20" i="1" s="1"/>
  <c r="S543" i="1" l="1"/>
  <c r="S548" i="1"/>
</calcChain>
</file>

<file path=xl/sharedStrings.xml><?xml version="1.0" encoding="utf-8"?>
<sst xmlns="http://schemas.openxmlformats.org/spreadsheetml/2006/main" count="8645" uniqueCount="6097">
  <si>
    <t>PAY-IN NO.</t>
  </si>
  <si>
    <t>TRF/ CONV TOTALS</t>
  </si>
  <si>
    <t>$4/$1000 CONVEYANCE FEE</t>
  </si>
  <si>
    <t>PURCHASE PRICE</t>
  </si>
  <si>
    <t>AUDITOR'S MARKET VALUE</t>
  </si>
  <si>
    <t>AUDITOR'S ASSESSED VALUE</t>
  </si>
  <si>
    <t>TRANSFER FEE</t>
  </si>
  <si>
    <t>DISTRICT</t>
  </si>
  <si>
    <t>GRANTEE (Buyer)</t>
  </si>
  <si>
    <t>GRANTOR (Seller)</t>
  </si>
  <si>
    <t>PARCEL</t>
  </si>
  <si>
    <t>DATE</t>
  </si>
  <si>
    <t>FORECLOSURE X if OBVIOUS FORECLOSURE</t>
  </si>
  <si>
    <t>NO.</t>
  </si>
  <si>
    <t>State District Code</t>
  </si>
  <si>
    <t>County District Code</t>
  </si>
  <si>
    <t>District Description</t>
  </si>
  <si>
    <t>001 &amp; 002</t>
  </si>
  <si>
    <t>Adams Township</t>
  </si>
  <si>
    <t>003</t>
  </si>
  <si>
    <t>Bedford Township</t>
  </si>
  <si>
    <t>004</t>
  </si>
  <si>
    <t>Bethlehem Township</t>
  </si>
  <si>
    <t>005 &amp; 006</t>
  </si>
  <si>
    <t>Clark Township</t>
  </si>
  <si>
    <t>007, 008 &amp; 009</t>
  </si>
  <si>
    <t>Crawford Township</t>
  </si>
  <si>
    <t>010 &amp; 011</t>
  </si>
  <si>
    <t>Franklin Township</t>
  </si>
  <si>
    <t>013</t>
  </si>
  <si>
    <t>Jackson Township</t>
  </si>
  <si>
    <t>014</t>
  </si>
  <si>
    <t>Jefferson Township</t>
  </si>
  <si>
    <t>017</t>
  </si>
  <si>
    <t>Keene Township</t>
  </si>
  <si>
    <t>018 &amp; 019</t>
  </si>
  <si>
    <t>Lafayette Township</t>
  </si>
  <si>
    <t>021</t>
  </si>
  <si>
    <t>Linton Township</t>
  </si>
  <si>
    <t>023 &amp; 024</t>
  </si>
  <si>
    <t>Mill Creek Township</t>
  </si>
  <si>
    <t>025 &amp; 026</t>
  </si>
  <si>
    <t>Monroe Township</t>
  </si>
  <si>
    <t>027 &amp; 028</t>
  </si>
  <si>
    <t>New Castle Township</t>
  </si>
  <si>
    <t>029 &amp; 030</t>
  </si>
  <si>
    <t>Oxford Township</t>
  </si>
  <si>
    <t>031</t>
  </si>
  <si>
    <t>Perry Township</t>
  </si>
  <si>
    <t>032</t>
  </si>
  <si>
    <t>Pike Township</t>
  </si>
  <si>
    <t>033 &amp; 034</t>
  </si>
  <si>
    <t>Tiverton Township</t>
  </si>
  <si>
    <t>035, 036 &amp; 037</t>
  </si>
  <si>
    <t>Tuscarawas Township</t>
  </si>
  <si>
    <t>038 &amp; 039</t>
  </si>
  <si>
    <t>Virginia Township</t>
  </si>
  <si>
    <t>040 &amp; 041</t>
  </si>
  <si>
    <t>Washington Township</t>
  </si>
  <si>
    <t>042</t>
  </si>
  <si>
    <t>White Eyes Township</t>
  </si>
  <si>
    <t>012</t>
  </si>
  <si>
    <t>Conesville Corporation</t>
  </si>
  <si>
    <t>015</t>
  </si>
  <si>
    <t>Nellie Corporation</t>
  </si>
  <si>
    <t>022</t>
  </si>
  <si>
    <t>Plainfield Corporation</t>
  </si>
  <si>
    <t>016</t>
  </si>
  <si>
    <t>Warsaw Corporation</t>
  </si>
  <si>
    <t>020</t>
  </si>
  <si>
    <t>West Lafayette Corporation</t>
  </si>
  <si>
    <t>043 &amp; 044</t>
  </si>
  <si>
    <t>Coshocton Corporation</t>
  </si>
  <si>
    <t>ACREAGE/
SIZE</t>
  </si>
  <si>
    <t># of Conveyance</t>
  </si>
  <si>
    <t># of Exempts</t>
  </si>
  <si>
    <t>Trasnfer Total</t>
  </si>
  <si>
    <t>Conveyance Total</t>
  </si>
  <si>
    <t>Sale price</t>
  </si>
  <si>
    <t>Total</t>
  </si>
  <si>
    <t>Total FMV</t>
  </si>
  <si>
    <t>029-00001323-03</t>
  </si>
  <si>
    <t>Milliken Richard W &amp; Edward C SUCC TTEE</t>
  </si>
  <si>
    <t>Kadri David A</t>
  </si>
  <si>
    <t>E1</t>
  </si>
  <si>
    <t>002-00000076-03</t>
  </si>
  <si>
    <t>002-00000076-05</t>
  </si>
  <si>
    <t>same</t>
  </si>
  <si>
    <t>Canfield Edward R &amp; Cammy J Cooper wtta Cammy J Canfield)</t>
  </si>
  <si>
    <t>Canfield Edward R</t>
  </si>
  <si>
    <t>013-00000991-00</t>
  </si>
  <si>
    <t>Troyer Abe H &amp; Rosie A</t>
  </si>
  <si>
    <t>Mast Wayne M aka Wayne N</t>
  </si>
  <si>
    <t>E2</t>
  </si>
  <si>
    <t>013-00000389-00</t>
  </si>
  <si>
    <t>013-00001534-00</t>
  </si>
  <si>
    <t>RBL Enterprises LLC</t>
  </si>
  <si>
    <t>Westrock CP, LLC</t>
  </si>
  <si>
    <t>E3</t>
  </si>
  <si>
    <t>023-00000029-06</t>
  </si>
  <si>
    <t>Shetler Michael D</t>
  </si>
  <si>
    <t>Shetler Michael O &amp; Arie   JLRS</t>
  </si>
  <si>
    <t>E4</t>
  </si>
  <si>
    <t>037-00000156-02</t>
  </si>
  <si>
    <t>Young Russell</t>
  </si>
  <si>
    <t>Bevins Diana J (Young Russell - LE)</t>
  </si>
  <si>
    <t>043-00002400-00</t>
  </si>
  <si>
    <t>Michael Frank R &amp; Alice E</t>
  </si>
  <si>
    <t>Weaver John A</t>
  </si>
  <si>
    <t>043-00002393-00</t>
  </si>
  <si>
    <t>Leigh James D &amp; Hannalore M</t>
  </si>
  <si>
    <t>Hartley Mary Ellen</t>
  </si>
  <si>
    <t>020-00001005-00</t>
  </si>
  <si>
    <t>64 x 149.41</t>
  </si>
  <si>
    <t>Newell Karen Louise</t>
  </si>
  <si>
    <t>Hall Randall P &amp; Betty A Gwinn-Hall</t>
  </si>
  <si>
    <t>035-00000705-00</t>
  </si>
  <si>
    <t>In Lot 52</t>
  </si>
  <si>
    <t>x</t>
  </si>
  <si>
    <t>Hawthorne Jack A &amp; Betty L</t>
  </si>
  <si>
    <t>Sees David M &amp; Rhonda E, TTEES</t>
  </si>
  <si>
    <t>020-00000207-00</t>
  </si>
  <si>
    <t>51.3 x 150</t>
  </si>
  <si>
    <t>Wyler Debra</t>
  </si>
  <si>
    <t>JAJA LLC</t>
  </si>
  <si>
    <t>043-00003294-00</t>
  </si>
  <si>
    <t>043-00003293-00</t>
  </si>
  <si>
    <t>043-00003195-00</t>
  </si>
  <si>
    <t>043-00003196-00</t>
  </si>
  <si>
    <t>043-00003295-00</t>
  </si>
  <si>
    <t>Young Raymond E II &amp; Katherine M</t>
  </si>
  <si>
    <t>McNeal Roger Dale &amp; Maxine Diane JLRS</t>
  </si>
  <si>
    <t>002-00000198-01</t>
  </si>
  <si>
    <t>Shupe Mark H</t>
  </si>
  <si>
    <t>Mladek Nathan M</t>
  </si>
  <si>
    <t>E5</t>
  </si>
  <si>
    <t>037-00000402-00</t>
  </si>
  <si>
    <t>Lewis Virginia aka Virginia E Lewis aka Virginia Elizabeth Lewis et al</t>
  </si>
  <si>
    <t>Federal National Mortgage Association</t>
  </si>
  <si>
    <t>E6</t>
  </si>
  <si>
    <t>043-00001003-00</t>
  </si>
  <si>
    <t>Adams Randall E (dec'd)</t>
  </si>
  <si>
    <t>Adams Catherine E</t>
  </si>
  <si>
    <t>E7</t>
  </si>
  <si>
    <t>043-00001189-00</t>
  </si>
  <si>
    <t>Easterday Homer E &amp; Betty E CO TTEE of the</t>
  </si>
  <si>
    <t>Freedman Karen E SUCC TTEE of the</t>
  </si>
  <si>
    <t>043-00002492-00</t>
  </si>
  <si>
    <t>Moon Restoration &amp; Trust of Coshocton LLC</t>
  </si>
  <si>
    <t>Hasseman Properties LLC</t>
  </si>
  <si>
    <t>E8</t>
  </si>
  <si>
    <t>043-00002695-00</t>
  </si>
  <si>
    <t>26x136</t>
  </si>
  <si>
    <t>Sorrell Gary D</t>
  </si>
  <si>
    <t>Sorrell Holdings LLC</t>
  </si>
  <si>
    <t>043-00006045-09</t>
  </si>
  <si>
    <t>043-00006044-00</t>
  </si>
  <si>
    <t>Daver-Shankar Rekha K</t>
  </si>
  <si>
    <t>127 Group LLC</t>
  </si>
  <si>
    <t>043-00005705-00</t>
  </si>
  <si>
    <t>037-00000125-00</t>
  </si>
  <si>
    <t>McCoy Glenn L et al</t>
  </si>
  <si>
    <t>004-00000415-00</t>
  </si>
  <si>
    <t>004-00000421-00</t>
  </si>
  <si>
    <t>004-00000428-00</t>
  </si>
  <si>
    <t>Supreme Council of the House of Jacob</t>
  </si>
  <si>
    <t>Jahweh LLC</t>
  </si>
  <si>
    <t>E10</t>
  </si>
  <si>
    <t>013-00001698-00</t>
  </si>
  <si>
    <t>013-00000070-00</t>
  </si>
  <si>
    <t>Ashcraft Ronald (L) &amp; Elaine (M)</t>
  </si>
  <si>
    <t>Ashcraft Ronald L &amp; Elaine M   JLRS</t>
  </si>
  <si>
    <t>E9</t>
  </si>
  <si>
    <t>010-00000662-00</t>
  </si>
  <si>
    <t>Ohio State of Ohio Dept Trans</t>
  </si>
  <si>
    <t>Ayers John R &amp; Kristin K</t>
  </si>
  <si>
    <t>006-00000338-00</t>
  </si>
  <si>
    <t>RA Patterson Farms LLC</t>
  </si>
  <si>
    <t>Erb Paul S &amp; Elizabeth M JLRS</t>
  </si>
  <si>
    <t>Yoder Noah H &amp; Clara N JLRS</t>
  </si>
  <si>
    <t>018-00000160-00</t>
  </si>
  <si>
    <t>018-00000389-10</t>
  </si>
  <si>
    <t>Cochran Michael D</t>
  </si>
  <si>
    <t>KJAYCO, LLC</t>
  </si>
  <si>
    <t>020-00000133-00</t>
  </si>
  <si>
    <t>50 x 132</t>
  </si>
  <si>
    <t>020-00000132-00</t>
  </si>
  <si>
    <t>020-00000131-00</t>
  </si>
  <si>
    <t>66 x 129</t>
  </si>
  <si>
    <t>20 x 129</t>
  </si>
  <si>
    <t>DBChase LLC</t>
  </si>
  <si>
    <t>JAD 1031 Business LLC</t>
  </si>
  <si>
    <t>E11</t>
  </si>
  <si>
    <t>037-00000023-01</t>
  </si>
  <si>
    <t xml:space="preserve">Cochran Leo G &amp; Helen Leona </t>
  </si>
  <si>
    <t>Cochran Allison L</t>
  </si>
  <si>
    <t>002-00000101-03</t>
  </si>
  <si>
    <t>Hostetler William B &amp; Myrna</t>
  </si>
  <si>
    <t>Mullet Steve &amp; Rebecca</t>
  </si>
  <si>
    <t>002-00000517-02</t>
  </si>
  <si>
    <t>Haberer Heather &amp; Lawrence III</t>
  </si>
  <si>
    <t>002-00000573-00</t>
  </si>
  <si>
    <t>Miller Robert D &amp; Regina</t>
  </si>
  <si>
    <t>Miller Ryan A</t>
  </si>
  <si>
    <t>E12</t>
  </si>
  <si>
    <t>021-00000776-00</t>
  </si>
  <si>
    <t>Porteus Brent R &amp; Knox A</t>
  </si>
  <si>
    <t>Porteus Brothers LLC</t>
  </si>
  <si>
    <t>E13</t>
  </si>
  <si>
    <t>010-00000234-00</t>
  </si>
  <si>
    <t>010-00000653-00</t>
  </si>
  <si>
    <t>Porteus Brent R et al</t>
  </si>
  <si>
    <t>027-00000371-00</t>
  </si>
  <si>
    <t>66x132</t>
  </si>
  <si>
    <t>Davidson Eric (PSO) Frazee Robert L &amp; Carolyn S</t>
  </si>
  <si>
    <t>Yoder Reuben A &amp; Rachel C JLRS</t>
  </si>
  <si>
    <t>035-00000973-03</t>
  </si>
  <si>
    <t>BKOH LLC</t>
  </si>
  <si>
    <t>23711 Airport Road Owner LLC</t>
  </si>
  <si>
    <t>E14</t>
  </si>
  <si>
    <t>023-00000280-00</t>
  </si>
  <si>
    <t>013-00000416-00</t>
  </si>
  <si>
    <t>Dolly/Dollie Sammons (Estate)</t>
  </si>
  <si>
    <t>Sammons Edward Lee et al</t>
  </si>
  <si>
    <t>E15</t>
  </si>
  <si>
    <t>043-00003726-00</t>
  </si>
  <si>
    <t>43x150</t>
  </si>
  <si>
    <t>Riley Ellen (dec'd)</t>
  </si>
  <si>
    <t>MacDonald Sherry et al</t>
  </si>
  <si>
    <t>E16</t>
  </si>
  <si>
    <t>043-00001256-00</t>
  </si>
  <si>
    <t>043-00001257-00</t>
  </si>
  <si>
    <t>37.5x57</t>
  </si>
  <si>
    <t>37.5x43</t>
  </si>
  <si>
    <t>Grossenbaugh Ramona (dec'd)</t>
  </si>
  <si>
    <t>Grossenbaugh Chad E</t>
  </si>
  <si>
    <t>020-00000247-00</t>
  </si>
  <si>
    <t>50x150</t>
  </si>
  <si>
    <t>Graphus Real Estate LLC</t>
  </si>
  <si>
    <t>Nenana LLC</t>
  </si>
  <si>
    <t>E17</t>
  </si>
  <si>
    <t>017-00000365-00</t>
  </si>
  <si>
    <t>McKee Max L</t>
  </si>
  <si>
    <t>McKee Max L &amp; Harriett Ellen JLRS</t>
  </si>
  <si>
    <t>E18</t>
  </si>
  <si>
    <t>041-00000089-00</t>
  </si>
  <si>
    <t>Lines Forrest A TTEE of the Elsie L Lines Trust</t>
  </si>
  <si>
    <t>Lines Forrest, Lipton Cathy, Richards Lisa and Fisher Melissa Lines</t>
  </si>
  <si>
    <t>E19</t>
  </si>
  <si>
    <t>043-15128026-00</t>
  </si>
  <si>
    <t>Fitzgerald Mark K</t>
  </si>
  <si>
    <t>Fitzgerald Mark K, TTEE</t>
  </si>
  <si>
    <t>013-00000204-00</t>
  </si>
  <si>
    <t>Shetler Andy &amp; Susie</t>
  </si>
  <si>
    <t>Yoder Eli J &amp; Ella E JLRS</t>
  </si>
  <si>
    <t>002-00000517-01</t>
  </si>
  <si>
    <t>Hostetler William &amp; Myrna</t>
  </si>
  <si>
    <t>Endlich Travis D &amp; Rachel L  JLRS</t>
  </si>
  <si>
    <t>E22</t>
  </si>
  <si>
    <t>031-00000970-00</t>
  </si>
  <si>
    <t>The Southward Exchange Company LLC</t>
  </si>
  <si>
    <t>Winding Fork Valley Ltd</t>
  </si>
  <si>
    <t>E20</t>
  </si>
  <si>
    <t>017-00000557-00</t>
  </si>
  <si>
    <t>Wills Harold M (dec'd)</t>
  </si>
  <si>
    <t>Wills Barbara L</t>
  </si>
  <si>
    <t>E21</t>
  </si>
  <si>
    <t>017-00001034-03</t>
  </si>
  <si>
    <t>Wills H Michael</t>
  </si>
  <si>
    <t>Wills Chad M &amp; Scott A</t>
  </si>
  <si>
    <t>005-00000217-01</t>
  </si>
  <si>
    <t>005-00000217-00</t>
  </si>
  <si>
    <t>Blissful Waters Properties LLC</t>
  </si>
  <si>
    <t>Coblentz Adrian J &amp; Mary JLRS</t>
  </si>
  <si>
    <t>E23</t>
  </si>
  <si>
    <t>032-00000060-00</t>
  </si>
  <si>
    <t>Fannie Mae</t>
  </si>
  <si>
    <t>Buston Richard &amp; Rachael</t>
  </si>
  <si>
    <t>E24</t>
  </si>
  <si>
    <t>003-00000203-02</t>
  </si>
  <si>
    <t>Caldwell Jeffrey A &amp; Old Ronald E</t>
  </si>
  <si>
    <t>Caldwell Jeffrey A &amp; Old Ronald E JLRS</t>
  </si>
  <si>
    <t>E25</t>
  </si>
  <si>
    <t>009-00000046-01</t>
  </si>
  <si>
    <t>042-00000183-01</t>
  </si>
  <si>
    <t>Haliburton Richard (dec'd)</t>
  </si>
  <si>
    <t>Haliburton Wanda G</t>
  </si>
  <si>
    <t>032-00000305-08</t>
  </si>
  <si>
    <t>Daily Rachel A</t>
  </si>
  <si>
    <t>Dawson Shannon Renee &amp; Timothy</t>
  </si>
  <si>
    <t>E26</t>
  </si>
  <si>
    <t>003-00000027-00</t>
  </si>
  <si>
    <t>003-00000025-00</t>
  </si>
  <si>
    <t>003-00000026-00</t>
  </si>
  <si>
    <t>003-00000090-00</t>
  </si>
  <si>
    <t>040-00000049-00</t>
  </si>
  <si>
    <t>003-00000876-01</t>
  </si>
  <si>
    <t>Barthel Richard W</t>
  </si>
  <si>
    <t>Barts Tree Farm LLC</t>
  </si>
  <si>
    <t>E27</t>
  </si>
  <si>
    <t>043-00003240-00</t>
  </si>
  <si>
    <t>Lakeview Loan Servicing LLC</t>
  </si>
  <si>
    <t>The Secretary of Housing and Urban Development</t>
  </si>
  <si>
    <t>043-00002225-00</t>
  </si>
  <si>
    <t>Valentin Elizabeth</t>
  </si>
  <si>
    <t>Stubbs William H &amp; Susan E Davis</t>
  </si>
  <si>
    <t>031-00000264-00</t>
  </si>
  <si>
    <t>031-00000265-00</t>
  </si>
  <si>
    <t>031-00000266-00</t>
  </si>
  <si>
    <t>031-00000267-00</t>
  </si>
  <si>
    <t>031-00000268-00</t>
  </si>
  <si>
    <t>Ramsey Kathryn D (dec'd)</t>
  </si>
  <si>
    <t>Ramsey Donald L</t>
  </si>
  <si>
    <t>49.8 x 156.16</t>
  </si>
  <si>
    <t>Freedman Karen E, TTEE</t>
  </si>
  <si>
    <t>Keen Robert M</t>
  </si>
  <si>
    <t>043-00005150</t>
  </si>
  <si>
    <t>Duhamell Justin &amp; Danielle D</t>
  </si>
  <si>
    <t>Smith Aaron M &amp; Breanna J   JLRS</t>
  </si>
  <si>
    <t>E28</t>
  </si>
  <si>
    <t>044-00000167-38</t>
  </si>
  <si>
    <t>044-00000167-11</t>
  </si>
  <si>
    <t>Tompkins Richard J SUCC TTEE</t>
  </si>
  <si>
    <t>Reis Anthony &amp; Maria</t>
  </si>
  <si>
    <t>016-00000144-00</t>
  </si>
  <si>
    <t>Emerson Richard R &amp; Barbara J</t>
  </si>
  <si>
    <t>Donnell Charles E</t>
  </si>
  <si>
    <t>016-00000148-00</t>
  </si>
  <si>
    <t>McVay Tracy N &amp; Tamie J Daughtery</t>
  </si>
  <si>
    <t>002-00000101-01</t>
  </si>
  <si>
    <t>Keim Larry &amp; Rita JLRS</t>
  </si>
  <si>
    <t>041-00000266-00</t>
  </si>
  <si>
    <t>JPMorgan Chase Bank NA</t>
  </si>
  <si>
    <t>Hindel Colton A</t>
  </si>
  <si>
    <t>034-00000008-00</t>
  </si>
  <si>
    <t>Cornelius Charles C &amp; Nancy A</t>
  </si>
  <si>
    <t>Miller Kevin &amp; John H Mullet</t>
  </si>
  <si>
    <t>013-00000833-00</t>
  </si>
  <si>
    <t>Thompson Dennis A &amp; Charlotte L TTEE</t>
  </si>
  <si>
    <t>Hutchins Robert Wade &amp; Ruth Ann</t>
  </si>
  <si>
    <t>043-00000660-00</t>
  </si>
  <si>
    <t>043-00000661-00</t>
  </si>
  <si>
    <t>52x98</t>
  </si>
  <si>
    <t>2x98</t>
  </si>
  <si>
    <t>Tuckwell Investments LLC</t>
  </si>
  <si>
    <t>Hall Danny L &amp; Raigner Sarah M JLRS</t>
  </si>
  <si>
    <t>E29</t>
  </si>
  <si>
    <t>043-00001457-00</t>
  </si>
  <si>
    <t>Fuller Rosalie Lucille (dec'd)</t>
  </si>
  <si>
    <t>Price Tracy et al</t>
  </si>
  <si>
    <t>043-00005195-00</t>
  </si>
  <si>
    <t>Williams Darrell L &amp; Melissa J</t>
  </si>
  <si>
    <t>Gibson Jeremy A &amp; Michelle L JLRS</t>
  </si>
  <si>
    <t>E30</t>
  </si>
  <si>
    <t>040-00000123-00</t>
  </si>
  <si>
    <t>McKee Michael A et al</t>
  </si>
  <si>
    <t>McKee Brothers Property Ltd</t>
  </si>
  <si>
    <t>043-00002577-00</t>
  </si>
  <si>
    <t>Means Shirley</t>
  </si>
  <si>
    <t>Young Judy M</t>
  </si>
  <si>
    <t>E31</t>
  </si>
  <si>
    <t>012-00000050-00</t>
  </si>
  <si>
    <t>Worthington Raymond L &amp; Zoe A</t>
  </si>
  <si>
    <t>Worthington Raymond L &amp; Zoe A JLRS</t>
  </si>
  <si>
    <t>E32</t>
  </si>
  <si>
    <t>018-00000733-00</t>
  </si>
  <si>
    <t>018-00000734-00</t>
  </si>
  <si>
    <t>017-00000373-00</t>
  </si>
  <si>
    <t>Hardesty Daniel N &amp; Tina M aka Tina M Hughes</t>
  </si>
  <si>
    <t>Hardesty Daniel N &amp; Tina M JLRS</t>
  </si>
  <si>
    <t>003-00000497-00</t>
  </si>
  <si>
    <t>O'Bryon J Carleen &amp; Charles V (aka Charles B)</t>
  </si>
  <si>
    <t>Webster Perry E &amp; Tracy L</t>
  </si>
  <si>
    <t>008-00000008-04</t>
  </si>
  <si>
    <t>Barkman Alvin D Jr &amp; Anna</t>
  </si>
  <si>
    <t>Schlabach Reuben W &amp; Elsie J JLRS</t>
  </si>
  <si>
    <t>E33</t>
  </si>
  <si>
    <t>038-00000165-00</t>
  </si>
  <si>
    <t>038-00000166-00</t>
  </si>
  <si>
    <t>Moore Ronald W &amp; Michael W</t>
  </si>
  <si>
    <t>Moore Grace aka Grace E</t>
  </si>
  <si>
    <t>E34</t>
  </si>
  <si>
    <t>043-00006045-08</t>
  </si>
  <si>
    <t>Techmeyer Joetta J</t>
  </si>
  <si>
    <t>HSBC Bank USA National Association as Trustee for Sequoia Mortgage Trust 2004-1</t>
  </si>
  <si>
    <t>042-00000179-00</t>
  </si>
  <si>
    <t>Darling Thomas et al</t>
  </si>
  <si>
    <t>Wyler Annette</t>
  </si>
  <si>
    <t>E35</t>
  </si>
  <si>
    <t>020-00000787-00</t>
  </si>
  <si>
    <t>020-00000786-00</t>
  </si>
  <si>
    <t>Wilson Barbara I</t>
  </si>
  <si>
    <t>Moran Brandon</t>
  </si>
  <si>
    <t>010-00000693-00</t>
  </si>
  <si>
    <t>Robinson Patricia A</t>
  </si>
  <si>
    <t>Williams Eric R &amp; Amanda JLRS</t>
  </si>
  <si>
    <t>E36</t>
  </si>
  <si>
    <t>018-00000534-00</t>
  </si>
  <si>
    <t>018-00000533-00</t>
  </si>
  <si>
    <t>Evans Laura M (Helen Leona Cochran retains LE)</t>
  </si>
  <si>
    <t>002-00000262-00</t>
  </si>
  <si>
    <t>Hill Tyson Q</t>
  </si>
  <si>
    <t>Yoder Aden A &amp; Susan M JLRS</t>
  </si>
  <si>
    <t>008-00000509-00</t>
  </si>
  <si>
    <t>Green Chester M &amp; Janice E</t>
  </si>
  <si>
    <t>Friers Angela L &amp; Szewczyk Stephanie J</t>
  </si>
  <si>
    <t>E37</t>
  </si>
  <si>
    <t>021-00000166-03</t>
  </si>
  <si>
    <t>Conway Joseph P (dec'd)</t>
  </si>
  <si>
    <t>Conway James P</t>
  </si>
  <si>
    <t>003-00000884-13</t>
  </si>
  <si>
    <t>003-00000884-09</t>
  </si>
  <si>
    <t>Vernak Robert &amp; Delores</t>
  </si>
  <si>
    <t>Hunting Properties LLC</t>
  </si>
  <si>
    <t>027-00000318-00</t>
  </si>
  <si>
    <t>Young Albert L &amp; Martha Ann</t>
  </si>
  <si>
    <t>Alpine Valley Holdings LLC</t>
  </si>
  <si>
    <t>E38</t>
  </si>
  <si>
    <t>043-00005181-00</t>
  </si>
  <si>
    <t>Lillibridge Eugene D (dec'd)</t>
  </si>
  <si>
    <t>Lillibridge Sylvia Kathleen aka Syliva K aka Sylvia K Buckmaster aka Sylvia K Richards</t>
  </si>
  <si>
    <t>E39</t>
  </si>
  <si>
    <t>013-00000051-00</t>
  </si>
  <si>
    <t>Cooper Melynda C</t>
  </si>
  <si>
    <t>Carnes Keith A</t>
  </si>
  <si>
    <t>023-00000114-05</t>
  </si>
  <si>
    <t>Yoder Aden R 7 Ella S</t>
  </si>
  <si>
    <t>Hershberger John D &amp; Verna A   JLRS</t>
  </si>
  <si>
    <t>E40</t>
  </si>
  <si>
    <t>043-00003830-00</t>
  </si>
  <si>
    <t>Norman Helen Jo-Ann (dec'd)</t>
  </si>
  <si>
    <t>Hardesty Daniel N</t>
  </si>
  <si>
    <t>039-00000082-04</t>
  </si>
  <si>
    <t>Miller Conrad D &amp; Lois A</t>
  </si>
  <si>
    <t>Troyer Michael M &amp; Elmina J JLRS</t>
  </si>
  <si>
    <t>021-00000160-00</t>
  </si>
  <si>
    <t>The Joel S Lapp Living Trust</t>
  </si>
  <si>
    <t xml:space="preserve">Kandel Elton C &amp; Denise L </t>
  </si>
  <si>
    <t>E41</t>
  </si>
  <si>
    <t>043-00005154-00</t>
  </si>
  <si>
    <t>Yurjevic Gregory A</t>
  </si>
  <si>
    <t>Yurjevic Christy C</t>
  </si>
  <si>
    <t>E42</t>
  </si>
  <si>
    <t>035-00000476-00</t>
  </si>
  <si>
    <t>Newell Andrew J</t>
  </si>
  <si>
    <t>Newell Kaycee R</t>
  </si>
  <si>
    <t>E43</t>
  </si>
  <si>
    <t>010-00000848-00</t>
  </si>
  <si>
    <t>O'Neil Randy V (dec'd)</t>
  </si>
  <si>
    <t>O'Neil Deborah</t>
  </si>
  <si>
    <t>038-00000324-00</t>
  </si>
  <si>
    <t>039-00000067-01</t>
  </si>
  <si>
    <t>Oak Ridge Land Co LL</t>
  </si>
  <si>
    <t>Diener Terry</t>
  </si>
  <si>
    <t>E44</t>
  </si>
  <si>
    <t>043-00001801-00</t>
  </si>
  <si>
    <t>Lahna Susan M aka Susan M Cooper to Timothy M Cooper (dec'd)</t>
  </si>
  <si>
    <t>Endsley Larry A</t>
  </si>
  <si>
    <t>020-00000811-00</t>
  </si>
  <si>
    <t>Nationstar Mortgage LLC</t>
  </si>
  <si>
    <t>KJAYCO LLC</t>
  </si>
  <si>
    <t>040-00000145-04</t>
  </si>
  <si>
    <t>040-00000145-05</t>
  </si>
  <si>
    <t>Troyer Crist A &amp; Aden C &amp; Willis A</t>
  </si>
  <si>
    <t>Miller Junior D &amp; Dora W JLRS</t>
  </si>
  <si>
    <t>026-00000284-03</t>
  </si>
  <si>
    <t>026-00000284-04</t>
  </si>
  <si>
    <t>Neptune Josh &amp; Joy</t>
  </si>
  <si>
    <t>Miller Ivan A &amp; Mary H   JLRS</t>
  </si>
  <si>
    <t>027-00000111-00</t>
  </si>
  <si>
    <t>027-00000112-00</t>
  </si>
  <si>
    <t>027-00000113-00</t>
  </si>
  <si>
    <t>027-00000114-00</t>
  </si>
  <si>
    <t>Hipp Limited Partnership &amp; Estate of Nancy M Hipp</t>
  </si>
  <si>
    <t>Miller Alan L &amp; Lois M   JLRS</t>
  </si>
  <si>
    <t>E45</t>
  </si>
  <si>
    <t>017-00000330-00</t>
  </si>
  <si>
    <t>043-00003363-00</t>
  </si>
  <si>
    <t>Beach James M</t>
  </si>
  <si>
    <t>Beach James M TTEE or any SUCC TTEE of the James M Beach Revocable Trust dated January 23, 2018</t>
  </si>
  <si>
    <t>038-00000603-00</t>
  </si>
  <si>
    <t>Kleinknecht Vincent, Succ TTEE</t>
  </si>
  <si>
    <t>Marales Fernando C</t>
  </si>
  <si>
    <t>012-00000026-00</t>
  </si>
  <si>
    <t>012-00000027-00</t>
  </si>
  <si>
    <t>66 x 125</t>
  </si>
  <si>
    <t>26 x 125</t>
  </si>
  <si>
    <t>Chapman Tonni L</t>
  </si>
  <si>
    <t>McFarland Jennifer Renee</t>
  </si>
  <si>
    <t>032-00000147-01</t>
  </si>
  <si>
    <t>Scurlock Richard A</t>
  </si>
  <si>
    <t>US Bank NA as Legal Title Trustee for Truman</t>
  </si>
  <si>
    <t>E46</t>
  </si>
  <si>
    <t>043-00005460-00</t>
  </si>
  <si>
    <t>Reiss Laura J TTEE of the Charlene J Shamel Irrevocable Trust dated June 3, 2016</t>
  </si>
  <si>
    <t>Reiss Laura J, Halet Shelley L &amp; Shamel James E</t>
  </si>
  <si>
    <t>032-00000241-00</t>
  </si>
  <si>
    <t>Dunfee Rentals LLC</t>
  </si>
  <si>
    <t>Davis Jeremy S &amp; Kassidy D JLRS</t>
  </si>
  <si>
    <t>E47</t>
  </si>
  <si>
    <t>043-00004484-00</t>
  </si>
  <si>
    <t>Do Chuan Ba &amp; Nu Nguyen</t>
  </si>
  <si>
    <t>Do Thang Cao</t>
  </si>
  <si>
    <t>E48</t>
  </si>
  <si>
    <t>043-00002251-00</t>
  </si>
  <si>
    <t>Lewis Ronald E</t>
  </si>
  <si>
    <t>Lewis Linda I</t>
  </si>
  <si>
    <t>020-00000702-05</t>
  </si>
  <si>
    <t>Shurtz Family Farm Ltd Partnership</t>
  </si>
  <si>
    <t>Scheetz Debra L</t>
  </si>
  <si>
    <t>041-00000026-00</t>
  </si>
  <si>
    <t>041-00000027-00</t>
  </si>
  <si>
    <t>041-00000197-00</t>
  </si>
  <si>
    <t>Echard Shirley J</t>
  </si>
  <si>
    <t>Echard Fred &amp; Tammy L JLRS</t>
  </si>
  <si>
    <t>E50</t>
  </si>
  <si>
    <t>E49</t>
  </si>
  <si>
    <t>043-00000805-00</t>
  </si>
  <si>
    <t>Carroll Thula</t>
  </si>
  <si>
    <t>Unger Kimberly A &amp; Carroll James Keith</t>
  </si>
  <si>
    <t>E51</t>
  </si>
  <si>
    <t>043-00006564-03</t>
  </si>
  <si>
    <t>Unger Kimberly A &amp; Carroll James Keith JLRS (Grantor reserves LE)</t>
  </si>
  <si>
    <t>E52</t>
  </si>
  <si>
    <t>043-00005257-00</t>
  </si>
  <si>
    <t>Hamilton Michael A (dec'd)</t>
  </si>
  <si>
    <t xml:space="preserve">Hamilton Patricia C </t>
  </si>
  <si>
    <t>043-00003081-00</t>
  </si>
  <si>
    <t>Osborn Walter</t>
  </si>
  <si>
    <t>Osborn Cheryl</t>
  </si>
  <si>
    <t>E53</t>
  </si>
  <si>
    <t>041-00000002-08</t>
  </si>
  <si>
    <t>Beneficial Financial I Inc</t>
  </si>
  <si>
    <t>Wilmington Savings Fund Society FSB as TTEE</t>
  </si>
  <si>
    <t>018-00001226-00</t>
  </si>
  <si>
    <t>Yoder Steven R &amp; Andrew S</t>
  </si>
  <si>
    <t>Willis Francis A</t>
  </si>
  <si>
    <t>E54</t>
  </si>
  <si>
    <t>042-00000038-01</t>
  </si>
  <si>
    <t>Finton Michael D &amp; Caplinger Amy D aka Finton</t>
  </si>
  <si>
    <t>Yoder David R, Lori B &amp; Ray A</t>
  </si>
  <si>
    <t>032-18200041-00</t>
  </si>
  <si>
    <t>032-00000886-00</t>
  </si>
  <si>
    <t>McKee Donald et al</t>
  </si>
  <si>
    <t>McKee Michael A &amp; Rae Jeanne JLRS</t>
  </si>
  <si>
    <t>042-00000613-00</t>
  </si>
  <si>
    <t>Richardson Justin Eric</t>
  </si>
  <si>
    <t>Dunn Betty A</t>
  </si>
  <si>
    <t>Stutzman Levi A, Lena, Miriam   JLRS</t>
  </si>
  <si>
    <t>E55</t>
  </si>
  <si>
    <t>029-00001158-00</t>
  </si>
  <si>
    <t>010-00000344-00</t>
  </si>
  <si>
    <t>010-00000438-00</t>
  </si>
  <si>
    <t>Johnson Sandra C (dec'd)</t>
  </si>
  <si>
    <t>Johnson Robert J</t>
  </si>
  <si>
    <t>014-00000373-03</t>
  </si>
  <si>
    <t>014-00000009-00</t>
  </si>
  <si>
    <t>Pace Linda M</t>
  </si>
  <si>
    <t>Koltland Investments LLC</t>
  </si>
  <si>
    <t>E57</t>
  </si>
  <si>
    <t>004-00000712-00</t>
  </si>
  <si>
    <t>Lapp J Warren (dec'd)</t>
  </si>
  <si>
    <t>Lapp Doroty S TTEE of the John Warren Lapp Trust dated 9/27/1990</t>
  </si>
  <si>
    <t>044-00000585-11</t>
  </si>
  <si>
    <t>013-00001562-00</t>
  </si>
  <si>
    <t>Shawneewood Ranch LTD</t>
  </si>
  <si>
    <t>TUG Properties LLC</t>
  </si>
  <si>
    <t>E58</t>
  </si>
  <si>
    <t>E59</t>
  </si>
  <si>
    <t>E60</t>
  </si>
  <si>
    <t>034-01300043-0</t>
  </si>
  <si>
    <t>Board of Coshocton County Commissioners</t>
  </si>
  <si>
    <t>Silverwood Phillip J &amp; Pierrette H</t>
  </si>
  <si>
    <t>042-00000695-00</t>
  </si>
  <si>
    <t>042-00001000-00</t>
  </si>
  <si>
    <t>Wright Rhonda K</t>
  </si>
  <si>
    <t>Rotruck Paul &amp; Angela JLRS</t>
  </si>
  <si>
    <t>E56</t>
  </si>
  <si>
    <t>043-00002852-00</t>
  </si>
  <si>
    <t>Williams Michael S &amp; Theresa L</t>
  </si>
  <si>
    <t>Zimmerman James M &amp; Alexis P JLRS</t>
  </si>
  <si>
    <t>E61</t>
  </si>
  <si>
    <t>042-00000968-00</t>
  </si>
  <si>
    <t>Conkle Pamela Jo &amp; Stephen A</t>
  </si>
  <si>
    <t>Conkle Pamela Jo &amp; Stephen A JLRS</t>
  </si>
  <si>
    <t>029-00000186-00</t>
  </si>
  <si>
    <t>029-00000188-00</t>
  </si>
  <si>
    <t>Mencer Jetta, Succ TTEE</t>
  </si>
  <si>
    <t>E62</t>
  </si>
  <si>
    <t>029-00000005-00</t>
  </si>
  <si>
    <t>Allen Oscar J, JR (dec'd)</t>
  </si>
  <si>
    <t>Allen Sondra L</t>
  </si>
  <si>
    <t>E63</t>
  </si>
  <si>
    <t>038-00000065-05</t>
  </si>
  <si>
    <t>Cochran Mike D</t>
  </si>
  <si>
    <t>Cochran Jodi</t>
  </si>
  <si>
    <t>043-00005520-00</t>
  </si>
  <si>
    <t>Marlatt Ryan F</t>
  </si>
  <si>
    <t>Stanton Debra J</t>
  </si>
  <si>
    <t>021-00000407-00</t>
  </si>
  <si>
    <t>Fletcher Patti</t>
  </si>
  <si>
    <t>Dusenberry, Alan</t>
  </si>
  <si>
    <t>023-00000201-00</t>
  </si>
  <si>
    <t>023-00000202-00</t>
  </si>
  <si>
    <t>023-00000203-00</t>
  </si>
  <si>
    <t>023-00000204-00</t>
  </si>
  <si>
    <t>023-00000205-00</t>
  </si>
  <si>
    <t>Oil &amp; Gas</t>
  </si>
  <si>
    <t>Stone Containter</t>
  </si>
  <si>
    <t>Diversified Energy LLC</t>
  </si>
  <si>
    <t>E64</t>
  </si>
  <si>
    <t>043-00006306-02</t>
  </si>
  <si>
    <t>043-00006306-03</t>
  </si>
  <si>
    <t>Beck Duane D  (dec'd)</t>
  </si>
  <si>
    <t>Beck Wanda J</t>
  </si>
  <si>
    <t>002-00000101-02</t>
  </si>
  <si>
    <t>Wyler Kurt Fredrick</t>
  </si>
  <si>
    <t>E65</t>
  </si>
  <si>
    <t>032-00000890-00</t>
  </si>
  <si>
    <t>Lowe Myron G (dec'd)</t>
  </si>
  <si>
    <t>Jennifer L Cannon TTEE of the Lowe Family Preservation Trust 2/27/15</t>
  </si>
  <si>
    <t>E66</t>
  </si>
  <si>
    <t>032-00000891-00</t>
  </si>
  <si>
    <t>E67</t>
  </si>
  <si>
    <t>032-00000141-01</t>
  </si>
  <si>
    <t>021-00000117-01</t>
  </si>
  <si>
    <t>Yoder Marion</t>
  </si>
  <si>
    <t>Bates Shawn N &amp; Sherri L</t>
  </si>
  <si>
    <t>E68</t>
  </si>
  <si>
    <t>042-00000968-01</t>
  </si>
  <si>
    <t>031-00000330-17</t>
  </si>
  <si>
    <t>Casteel &amp; Richard A &amp; Echo</t>
  </si>
  <si>
    <t>Bennington Jennifer M</t>
  </si>
  <si>
    <t>E69</t>
  </si>
  <si>
    <t>023-00000275-00</t>
  </si>
  <si>
    <t>023-00000005-01</t>
  </si>
  <si>
    <t>Brenly Gary D &amp; Linda K</t>
  </si>
  <si>
    <t>Brenly Gary D &amp; Linda K JLRS</t>
  </si>
  <si>
    <t>E70</t>
  </si>
  <si>
    <t>029-00000426-00</t>
  </si>
  <si>
    <t>Rhodes Richard R (dec'd)</t>
  </si>
  <si>
    <t>Bell Betty J &amp; James Rhodes</t>
  </si>
  <si>
    <t>018-00001019-00</t>
  </si>
  <si>
    <t>Israel Mildred P</t>
  </si>
  <si>
    <t>Israel David L</t>
  </si>
  <si>
    <t>E72</t>
  </si>
  <si>
    <t>018-00001195-00</t>
  </si>
  <si>
    <t>018-00001196-00</t>
  </si>
  <si>
    <t>Yazell Hobert W &amp; Madeline R</t>
  </si>
  <si>
    <t>Cummins Diana G, Debra L Chambers, Gary W Yazell</t>
  </si>
  <si>
    <t>E71</t>
  </si>
  <si>
    <t>040-00000103-03</t>
  </si>
  <si>
    <t>Echard Fred M &amp; Tammy L</t>
  </si>
  <si>
    <t>Echard Fred M &amp; Tammy L JLRS</t>
  </si>
  <si>
    <t>021-00000170-00</t>
  </si>
  <si>
    <t>Buckmaster Michael D</t>
  </si>
  <si>
    <t>Boggs Roger</t>
  </si>
  <si>
    <t>E73</t>
  </si>
  <si>
    <t>042-00000218-00</t>
  </si>
  <si>
    <t>Lower William H (dec'd)</t>
  </si>
  <si>
    <t>Lower Delores</t>
  </si>
  <si>
    <t>E74</t>
  </si>
  <si>
    <t>043-00002555-00</t>
  </si>
  <si>
    <t>Ungurean Sandra Lynn</t>
  </si>
  <si>
    <t>Hains Kristopher</t>
  </si>
  <si>
    <t>043-00001983-01</t>
  </si>
  <si>
    <t>043-00002944-00</t>
  </si>
  <si>
    <t>043-00002943-00</t>
  </si>
  <si>
    <t>The Misener Group LLC</t>
  </si>
  <si>
    <t>Double T Land Group LLC</t>
  </si>
  <si>
    <t>016-00000065-00</t>
  </si>
  <si>
    <t>Bickel David A</t>
  </si>
  <si>
    <t>Fortney Branden R &amp; Tara C JLRS</t>
  </si>
  <si>
    <t>016-00000271-00</t>
  </si>
  <si>
    <t>Hackenbracht Nathan N &amp; Lindsey M</t>
  </si>
  <si>
    <t>Parks Kory J</t>
  </si>
  <si>
    <t>042-00000185-01</t>
  </si>
  <si>
    <t>Garwood Properties LTD</t>
  </si>
  <si>
    <t>006-00000326-04</t>
  </si>
  <si>
    <t>Trail William M</t>
  </si>
  <si>
    <t>Trail David W</t>
  </si>
  <si>
    <t>E75</t>
  </si>
  <si>
    <t>006-00000326-05</t>
  </si>
  <si>
    <t>006-00000326-00</t>
  </si>
  <si>
    <t>Trail David</t>
  </si>
  <si>
    <t>Trail David W &amp; Brittany R JLRS</t>
  </si>
  <si>
    <t>E76</t>
  </si>
  <si>
    <t>038-00000718-07</t>
  </si>
  <si>
    <t>043-00001706-00</t>
  </si>
  <si>
    <t>043-00001707-00</t>
  </si>
  <si>
    <t>Vickers Farming LLC</t>
  </si>
  <si>
    <t>Vickers Matthew L</t>
  </si>
  <si>
    <t>Ciccone Richard J &amp; Linda M</t>
  </si>
  <si>
    <t>Griffith Kenneth E &amp; Jodi I JLRS</t>
  </si>
  <si>
    <t>037-00000014-00</t>
  </si>
  <si>
    <t>Shrock Jerry et al</t>
  </si>
  <si>
    <t>Raber Edward M &amp; Sharon L JLRS</t>
  </si>
  <si>
    <t>E77</t>
  </si>
  <si>
    <t>029-00000994-00</t>
  </si>
  <si>
    <t>029-00000996-00</t>
  </si>
  <si>
    <t>70x120</t>
  </si>
  <si>
    <t xml:space="preserve">Mullen Timothy W &amp; Candice L </t>
  </si>
  <si>
    <t>Mullen Timothy W &amp; Candice L JLRS</t>
  </si>
  <si>
    <t>033-00000389-01</t>
  </si>
  <si>
    <t>Zimmerman Daryl Glenn (dec'd)</t>
  </si>
  <si>
    <t>Miller Tobias E &amp; Martha E JLRS</t>
  </si>
  <si>
    <t>043-00002891-00</t>
  </si>
  <si>
    <t xml:space="preserve">McConnell James F &amp; </t>
  </si>
  <si>
    <t>RJX LLC</t>
  </si>
  <si>
    <t>035-00000649-00</t>
  </si>
  <si>
    <t>Kelly Brenda</t>
  </si>
  <si>
    <t>Rodocker John E &amp; Rebecca JLRS</t>
  </si>
  <si>
    <t>017-00000064-00</t>
  </si>
  <si>
    <t>Caldwell Barbara D and Neal J</t>
  </si>
  <si>
    <t>Caldwell Barbara Diann TTEE</t>
  </si>
  <si>
    <t>017-00000427-01</t>
  </si>
  <si>
    <t>Barbara Caldwell LTD</t>
  </si>
  <si>
    <t>043-00001032-00</t>
  </si>
  <si>
    <t>France Tim &amp; Daphne</t>
  </si>
  <si>
    <t>Roth Thomas D &amp; Alisa M JLRS</t>
  </si>
  <si>
    <t>E78</t>
  </si>
  <si>
    <t>042-0000000068-00</t>
  </si>
  <si>
    <t>Troendly Stephen J</t>
  </si>
  <si>
    <t>Troendly Steven J, TTEE</t>
  </si>
  <si>
    <t>E79</t>
  </si>
  <si>
    <t>043-00001085-00</t>
  </si>
  <si>
    <t>50 x 182.50</t>
  </si>
  <si>
    <t>Deffenbaugh Larry E</t>
  </si>
  <si>
    <t>Sells Julie A</t>
  </si>
  <si>
    <t>037-00000057-00</t>
  </si>
  <si>
    <t>Cain Glenda E</t>
  </si>
  <si>
    <t>Stevens Rodney H</t>
  </si>
  <si>
    <t>043-00003120-00</t>
  </si>
  <si>
    <t>043-00003121-00</t>
  </si>
  <si>
    <t>25x150</t>
  </si>
  <si>
    <t>Hinkel James M &amp; Rebecca A</t>
  </si>
  <si>
    <t>Shroyer Deric C</t>
  </si>
  <si>
    <t>043-00005201-00</t>
  </si>
  <si>
    <t xml:space="preserve">Yurjevic Phillip Scott </t>
  </si>
  <si>
    <t>Yurjevic Gregory</t>
  </si>
  <si>
    <t>018-00000502-01</t>
  </si>
  <si>
    <t>Stogner Curtis D &amp; Grace A</t>
  </si>
  <si>
    <t>Thompson Kayla A</t>
  </si>
  <si>
    <t>002-00000074-04</t>
  </si>
  <si>
    <t>Moore Daniel M</t>
  </si>
  <si>
    <t>Yoder Ray J</t>
  </si>
  <si>
    <t>031-00000668-00</t>
  </si>
  <si>
    <t>Mozie Michael Robert</t>
  </si>
  <si>
    <t>Porter Aaron B</t>
  </si>
  <si>
    <t>043-00004214-00</t>
  </si>
  <si>
    <t>Murray Patricia E</t>
  </si>
  <si>
    <t>Elora Gorge Properties, LLC</t>
  </si>
  <si>
    <t>043-00001796-00</t>
  </si>
  <si>
    <t>043-00001797-00</t>
  </si>
  <si>
    <t>Revay William &amp; Kathaleen H</t>
  </si>
  <si>
    <t>Blagg Georgetta D &amp; Alex Camacho</t>
  </si>
  <si>
    <t>029-00000329-02</t>
  </si>
  <si>
    <t>Maple Melody and William L et al</t>
  </si>
  <si>
    <t>Allen William B</t>
  </si>
  <si>
    <t>038-00000248-00</t>
  </si>
  <si>
    <t>Craibo Properties LLC</t>
  </si>
  <si>
    <t>Jacobs Tasha Lashay</t>
  </si>
  <si>
    <t>E81</t>
  </si>
  <si>
    <t>010-00000712-00</t>
  </si>
  <si>
    <t>Richcreek Susan D (dec'd)</t>
  </si>
  <si>
    <t>Shupert Allison L &amp; Marc A Richcreek</t>
  </si>
  <si>
    <t>043-00004152-00</t>
  </si>
  <si>
    <t>043-00003533-00</t>
  </si>
  <si>
    <t>Equity Trust Company et al</t>
  </si>
  <si>
    <t>Appis Jim L</t>
  </si>
  <si>
    <t>E82</t>
  </si>
  <si>
    <t>043-00001380-00</t>
  </si>
  <si>
    <t>50x140</t>
  </si>
  <si>
    <t>Milligan Song C (dec'd)</t>
  </si>
  <si>
    <t>Guilliams Jong</t>
  </si>
  <si>
    <t>E83</t>
  </si>
  <si>
    <t>043-00001253-00</t>
  </si>
  <si>
    <t>40x125</t>
  </si>
  <si>
    <t>Dickerson Rosetta J</t>
  </si>
  <si>
    <t>Dickerson Marc A</t>
  </si>
  <si>
    <t>043-00001176-00</t>
  </si>
  <si>
    <t>The Merrill Garth Dunfee and Helen Louise Dunfee Revocable Living Trust dated August 13, 2003</t>
  </si>
  <si>
    <t>Veilleux Darcus Jude Alessandro</t>
  </si>
  <si>
    <t>E84</t>
  </si>
  <si>
    <t>006-00000040-05</t>
  </si>
  <si>
    <t>006-00000040-06</t>
  </si>
  <si>
    <t>Manson Renee D</t>
  </si>
  <si>
    <t>Estate of Douglas S Manson</t>
  </si>
  <si>
    <t>E85</t>
  </si>
  <si>
    <t>031-00000327-03</t>
  </si>
  <si>
    <t>Dong Candice H</t>
  </si>
  <si>
    <t>Cottrell Jeffrey</t>
  </si>
  <si>
    <t>50 x 126.02</t>
  </si>
  <si>
    <t>Brady Gregory L</t>
  </si>
  <si>
    <t>E80</t>
  </si>
  <si>
    <t>005-00000085-01</t>
  </si>
  <si>
    <t>Hershberger Nelson A &amp; Verna E</t>
  </si>
  <si>
    <t>Miller John P &amp; Susie R JLRS</t>
  </si>
  <si>
    <t>E86</t>
  </si>
  <si>
    <t>037-00000006-00</t>
  </si>
  <si>
    <t>Parrillo Ramona G</t>
  </si>
  <si>
    <t>Board of Commissioners of Coshocton County</t>
  </si>
  <si>
    <t>018-00000081-00</t>
  </si>
  <si>
    <t>Cooley Denise, TTEE</t>
  </si>
  <si>
    <t>E87</t>
  </si>
  <si>
    <t>043-00003076-00</t>
  </si>
  <si>
    <t>Phaosihavong Eric N &amp; Bowers Benjamin M</t>
  </si>
  <si>
    <t>Lucky Paul's LLC</t>
  </si>
  <si>
    <t>004-00000286-01</t>
  </si>
  <si>
    <t>Mowery Brenton Lee</t>
  </si>
  <si>
    <t>Yoder Marty &amp; Betty JLRS</t>
  </si>
  <si>
    <t>043-00002911-11</t>
  </si>
  <si>
    <t>Glasure Enterprise LLC</t>
  </si>
  <si>
    <t>Angelo Amanda L</t>
  </si>
  <si>
    <t>E88</t>
  </si>
  <si>
    <t>029-00000623-00</t>
  </si>
  <si>
    <t>Allman Sandra Lou</t>
  </si>
  <si>
    <t>Allman James Benjamen (dec'd)</t>
  </si>
  <si>
    <t>038-00000464-00</t>
  </si>
  <si>
    <t>038-00000465-00</t>
  </si>
  <si>
    <t>038-00000466-00</t>
  </si>
  <si>
    <t>038-00000468-00</t>
  </si>
  <si>
    <t>Wright Christopher Dean</t>
  </si>
  <si>
    <t>Wright Carl E et al</t>
  </si>
  <si>
    <t>Allman Sandra L</t>
  </si>
  <si>
    <t>Mutersbaugh Zachary C &amp; Alyssa K JLRS</t>
  </si>
  <si>
    <t>Bookless Christy D</t>
  </si>
  <si>
    <t>E89</t>
  </si>
  <si>
    <t>002-00000497-00</t>
  </si>
  <si>
    <t>Flynn Barbara Jean (dec'd)</t>
  </si>
  <si>
    <t>Eckels Barbara A et al</t>
  </si>
  <si>
    <t>Eckels Barbara A</t>
  </si>
  <si>
    <t>002-00000534-00</t>
  </si>
  <si>
    <t>E90</t>
  </si>
  <si>
    <t>043-00001709-00</t>
  </si>
  <si>
    <t>043-00001710-00</t>
  </si>
  <si>
    <t>043-00002926-00</t>
  </si>
  <si>
    <t>Klein Shane A (satisfaction of LC)</t>
  </si>
  <si>
    <t>037-00000512-00</t>
  </si>
  <si>
    <t>013-00000752-01</t>
  </si>
  <si>
    <t>Miller Chad A &amp; Dianne S</t>
  </si>
  <si>
    <t>Brown Ricky Dean &amp; Brenda Faye JLRS</t>
  </si>
  <si>
    <t>E91</t>
  </si>
  <si>
    <t>043-00004749-00</t>
  </si>
  <si>
    <t>113.50 x 176.75</t>
  </si>
  <si>
    <t>Milspaugh Robert W (Estate)</t>
  </si>
  <si>
    <t>Milspaugh Grace E</t>
  </si>
  <si>
    <t>E92</t>
  </si>
  <si>
    <t>029-00001323-01</t>
  </si>
  <si>
    <t>Milliken Richard W &amp; Edward C - SUCC CO TTEE</t>
  </si>
  <si>
    <t>Milliken Edward C (Mineral)</t>
  </si>
  <si>
    <t>Mineral</t>
  </si>
  <si>
    <t>E93</t>
  </si>
  <si>
    <t>023-00000274-00</t>
  </si>
  <si>
    <t>023-00000120-00</t>
  </si>
  <si>
    <t>023-00000121-00</t>
  </si>
  <si>
    <t>Karr Charles Ward TTEE</t>
  </si>
  <si>
    <t>Karr Kathy L SUCC TTEE</t>
  </si>
  <si>
    <t>043-00005740-12</t>
  </si>
  <si>
    <t xml:space="preserve">Forgrave Robert J &amp; Nereida Velez </t>
  </si>
  <si>
    <t>Kilpatrick Michael J &amp; Candy L JLRS</t>
  </si>
  <si>
    <t>043-00000951-00</t>
  </si>
  <si>
    <t>043-00000952-00</t>
  </si>
  <si>
    <t>043-00000953-00</t>
  </si>
  <si>
    <t>50 x 60</t>
  </si>
  <si>
    <t>48 x 60</t>
  </si>
  <si>
    <t xml:space="preserve">Schuler Pollyanna </t>
  </si>
  <si>
    <t>Thomas Nicholas</t>
  </si>
  <si>
    <t>E94</t>
  </si>
  <si>
    <t>020-16111007-00</t>
  </si>
  <si>
    <t>Hill Anita R &amp; James W</t>
  </si>
  <si>
    <t>Espenschied Marcia M</t>
  </si>
  <si>
    <t>E95</t>
  </si>
  <si>
    <t>026-00000133-00</t>
  </si>
  <si>
    <t>Fabian Thomas R &amp; Barbara A TTEE</t>
  </si>
  <si>
    <t>Fabian Barbara A &amp; Trina D SUCC TTEE</t>
  </si>
  <si>
    <t>E96</t>
  </si>
  <si>
    <t>020-16119036-00</t>
  </si>
  <si>
    <t>50 x 160</t>
  </si>
  <si>
    <t>McCloy Wayne F &amp; Leslie I</t>
  </si>
  <si>
    <t>McCloy Wayne F &amp; Leslie I    JLRS</t>
  </si>
  <si>
    <t>E97</t>
  </si>
  <si>
    <t>017-00000179-00</t>
  </si>
  <si>
    <t>Graham David A &amp; Cynthia L</t>
  </si>
  <si>
    <t>Graham David G TTEE</t>
  </si>
  <si>
    <t>E98</t>
  </si>
  <si>
    <t>Federal National Mortgage Assoc</t>
  </si>
  <si>
    <t>McCreery Roger W &amp; Rachael   JLRS</t>
  </si>
  <si>
    <t>018-00000532-00</t>
  </si>
  <si>
    <t>Guilliams Stacy A &amp; Simmons Shannon A</t>
  </si>
  <si>
    <t>Postlewaite Rollin T &amp; Simmons Shannon A JLRS</t>
  </si>
  <si>
    <t>043-00002895-00</t>
  </si>
  <si>
    <t>Collins Patrick J &amp; Julia K TTEE of the Patrick J Collins Declaration of Trust dtd October 5, 2015</t>
  </si>
  <si>
    <t>Clark Suzanne S</t>
  </si>
  <si>
    <t>009-00000227-01</t>
  </si>
  <si>
    <t>Miller John J Jr &amp; Ruth M JLRS</t>
  </si>
  <si>
    <t>031-00000170-00</t>
  </si>
  <si>
    <t>032-00000177-00</t>
  </si>
  <si>
    <t>JJ Detweiler Enterprises</t>
  </si>
  <si>
    <t>Nicholson Jr Donald E &amp; Teresa</t>
  </si>
  <si>
    <t>002-00000138-01</t>
  </si>
  <si>
    <t>Lahna George A et al</t>
  </si>
  <si>
    <t>043-00003846-00</t>
  </si>
  <si>
    <t>40 x 125.7</t>
  </si>
  <si>
    <t>Lodestar Financial Services</t>
  </si>
  <si>
    <t>Gambill Joshua Earl &amp; Brandi Michelle  JLSR</t>
  </si>
  <si>
    <t>013-00001472.01</t>
  </si>
  <si>
    <t>Welch Stanton K &amp; Juanita K</t>
  </si>
  <si>
    <t>McPeak Shawn L</t>
  </si>
  <si>
    <t>Bluck Patricia A</t>
  </si>
  <si>
    <t>E99</t>
  </si>
  <si>
    <t>006-00000196-02</t>
  </si>
  <si>
    <t>006-00000200-00</t>
  </si>
  <si>
    <t>006-00000210-00</t>
  </si>
  <si>
    <t>006-00000078-00</t>
  </si>
  <si>
    <t>Eppley Adam C</t>
  </si>
  <si>
    <t>Eppley Adam C &amp; Jennifer L   JLRS</t>
  </si>
  <si>
    <t>E100</t>
  </si>
  <si>
    <t>026-00000227-00</t>
  </si>
  <si>
    <t>Watson Clark N</t>
  </si>
  <si>
    <t>Watson Merna</t>
  </si>
  <si>
    <t>E101</t>
  </si>
  <si>
    <t>008-00000060-01</t>
  </si>
  <si>
    <t>Mizer Sylvester M</t>
  </si>
  <si>
    <t>Mizer Steven Scott</t>
  </si>
  <si>
    <t>E102</t>
  </si>
  <si>
    <t>006-00000031-00</t>
  </si>
  <si>
    <t>006-00000032-00</t>
  </si>
  <si>
    <t>Coakley Carolyn K</t>
  </si>
  <si>
    <t>Coakley Stanton W</t>
  </si>
  <si>
    <t>017-00000141-09</t>
  </si>
  <si>
    <t>017-00000141-10</t>
  </si>
  <si>
    <t>Renner Stormy D</t>
  </si>
  <si>
    <t>South Texas Holdings LLC</t>
  </si>
  <si>
    <t>E103</t>
  </si>
  <si>
    <t>020-00000178-00</t>
  </si>
  <si>
    <t>020-00000206-00</t>
  </si>
  <si>
    <t>020-00000205-00</t>
  </si>
  <si>
    <t>020-00000747-00</t>
  </si>
  <si>
    <t>020-00001011-00</t>
  </si>
  <si>
    <t>020-00000298-00</t>
  </si>
  <si>
    <t>020-00000667-00</t>
  </si>
  <si>
    <t>020-00001043-00</t>
  </si>
  <si>
    <t>020-00000316-00</t>
  </si>
  <si>
    <t>018-00000628-00</t>
  </si>
  <si>
    <t>018-00000629-00</t>
  </si>
  <si>
    <t>020-16120024-00</t>
  </si>
  <si>
    <t>020-16120025-00</t>
  </si>
  <si>
    <t>020-16120026-00</t>
  </si>
  <si>
    <t>020-00000943-00</t>
  </si>
  <si>
    <t>020-00000157-00</t>
  </si>
  <si>
    <t>020-00000156-00</t>
  </si>
  <si>
    <t>020-00000963-00</t>
  </si>
  <si>
    <t>020-00001684-00</t>
  </si>
  <si>
    <t>042-00000011-00</t>
  </si>
  <si>
    <t>043-00003936-00</t>
  </si>
  <si>
    <t>020-00000067-00</t>
  </si>
  <si>
    <t>043-00001177-00</t>
  </si>
  <si>
    <t>043-00004266-00</t>
  </si>
  <si>
    <t>020-16100062-00</t>
  </si>
  <si>
    <t>Moore Randy M aka Moore Rany</t>
  </si>
  <si>
    <t>E104</t>
  </si>
  <si>
    <t>042-00000442-00</t>
  </si>
  <si>
    <t>042-00000954-00</t>
  </si>
  <si>
    <t>009-00000256-03</t>
  </si>
  <si>
    <t>RJM Farm LLC</t>
  </si>
  <si>
    <t>043-00001410-00</t>
  </si>
  <si>
    <t>The Bank of New York Mellon FKA The Bank of NY</t>
  </si>
  <si>
    <t>Avery Holdings LLC</t>
  </si>
  <si>
    <t>Lower Delores C</t>
  </si>
  <si>
    <t>021-00000721-00</t>
  </si>
  <si>
    <t>Ohio Franklin Realty Inc</t>
  </si>
  <si>
    <t>Maple Jesse L &amp; Ginger A JLRS</t>
  </si>
  <si>
    <t>043-00005686-00</t>
  </si>
  <si>
    <t>Landis Jayson L</t>
  </si>
  <si>
    <t>E105</t>
  </si>
  <si>
    <t>003-00000045-00</t>
  </si>
  <si>
    <t>Brown Jennifer E (dec'd)</t>
  </si>
  <si>
    <t>Brown Paul M</t>
  </si>
  <si>
    <t>043-00001131-00</t>
  </si>
  <si>
    <t>McDonald Patrick L &amp; Rose M</t>
  </si>
  <si>
    <t>Elora Gorge Properties LLC</t>
  </si>
  <si>
    <t>020-16119021-00</t>
  </si>
  <si>
    <t>Bates Betty S</t>
  </si>
  <si>
    <t>Fish Toni L</t>
  </si>
  <si>
    <t>032-00000264-00</t>
  </si>
  <si>
    <t>Ports Anne Louise Estate of (dec'd)</t>
  </si>
  <si>
    <t>Miller Conrad D &amp; Lois A JLRS</t>
  </si>
  <si>
    <t>E106</t>
  </si>
  <si>
    <t>029-00000190-03</t>
  </si>
  <si>
    <t>029-00000190-00</t>
  </si>
  <si>
    <t>029-00001235-00</t>
  </si>
  <si>
    <t>Hoffman Larry E &amp; Virginia J</t>
  </si>
  <si>
    <t>Hoffman Scott E &amp; Lesa J CO TTEEs of the Hoffman Family Preservation Trust dated 1/10/18</t>
  </si>
  <si>
    <t>E107</t>
  </si>
  <si>
    <t>031-00000184-09</t>
  </si>
  <si>
    <t>Raber Henry A &amp; Mattie A</t>
  </si>
  <si>
    <t>Raber Andrew H &amp; Susan J   JLRS</t>
  </si>
  <si>
    <t>044-00000337-00</t>
  </si>
  <si>
    <t>044-00000266-01</t>
  </si>
  <si>
    <t>1x86</t>
  </si>
  <si>
    <t>Roth Thomas D &amp; Alisa M</t>
  </si>
  <si>
    <t>Turnbull &amp; John A &amp; Julie A JLRS</t>
  </si>
  <si>
    <t>E108</t>
  </si>
  <si>
    <t>009-00000227-03</t>
  </si>
  <si>
    <t>Miller Glen D &amp; Miriam M JLRS</t>
  </si>
  <si>
    <t>012-00000142-00</t>
  </si>
  <si>
    <t>Donley Jason W</t>
  </si>
  <si>
    <t>E109</t>
  </si>
  <si>
    <t>029-00001204-00</t>
  </si>
  <si>
    <t>030-00000321-00</t>
  </si>
  <si>
    <t>McCune Bonnie J</t>
  </si>
  <si>
    <t>McCune Bonnie J   JLRS</t>
  </si>
  <si>
    <t>E110</t>
  </si>
  <si>
    <t>030-00000322-00</t>
  </si>
  <si>
    <t>029-00001205-00</t>
  </si>
  <si>
    <t>030-00000319-00</t>
  </si>
  <si>
    <t>030-00000086-00</t>
  </si>
  <si>
    <t>030-00000291-00</t>
  </si>
  <si>
    <t>030-00000085-00</t>
  </si>
  <si>
    <t>E111</t>
  </si>
  <si>
    <t>McCune Helen F (release LE)</t>
  </si>
  <si>
    <t>Bonnie J McCune TTEE of the Bonnie J McCune Living Trust</t>
  </si>
  <si>
    <t>E112</t>
  </si>
  <si>
    <t>043-00004124-00</t>
  </si>
  <si>
    <t>Stevens Bruce C</t>
  </si>
  <si>
    <t>DePalma Michael N</t>
  </si>
  <si>
    <t>014-00000686-01</t>
  </si>
  <si>
    <t>Yoder Paul A</t>
  </si>
  <si>
    <t>Hickory Lane Acres Ltd</t>
  </si>
  <si>
    <t>014-00000539-00</t>
  </si>
  <si>
    <t>014-00000530-00</t>
  </si>
  <si>
    <t>66 x 132</t>
  </si>
  <si>
    <t xml:space="preserve">Mayle Michael E &amp; Donna </t>
  </si>
  <si>
    <t>Kackley John A &amp; Cathy S</t>
  </si>
  <si>
    <t>043-00004562-00</t>
  </si>
  <si>
    <t>Schwab Hollie B</t>
  </si>
  <si>
    <t>E113</t>
  </si>
  <si>
    <t>035-00000761-00</t>
  </si>
  <si>
    <t>Scherer John R (int)</t>
  </si>
  <si>
    <t>Scherer Cheryl A</t>
  </si>
  <si>
    <t>044-00000010-00</t>
  </si>
  <si>
    <t>Schleich Pamela</t>
  </si>
  <si>
    <t>Grason Properties LLC</t>
  </si>
  <si>
    <t>043-00005092-00</t>
  </si>
  <si>
    <t>150.82 x 205.62</t>
  </si>
  <si>
    <t>Crouso George F &amp; Brenda L</t>
  </si>
  <si>
    <t>Strupe Daniel Tyler &amp; Schuler Pollyanna   JLRS</t>
  </si>
  <si>
    <t>043-00001601-00</t>
  </si>
  <si>
    <t>55 x 38.8</t>
  </si>
  <si>
    <t>TomSam Real Estate LLC</t>
  </si>
  <si>
    <t>AME Straight, LLC</t>
  </si>
  <si>
    <t>005-00000162-02</t>
  </si>
  <si>
    <t>005-00000162-01</t>
  </si>
  <si>
    <t>Miller Michael A</t>
  </si>
  <si>
    <t>Yoder Ervin A &amp; Mary E JLRS</t>
  </si>
  <si>
    <t>E114</t>
  </si>
  <si>
    <t>020-00000169-00</t>
  </si>
  <si>
    <t>020-00000186-00</t>
  </si>
  <si>
    <t>Allen Brittany L aka Brittany Allen</t>
  </si>
  <si>
    <t>Allen Zachary Alexander aka Zachary A Allen</t>
  </si>
  <si>
    <t>E115</t>
  </si>
  <si>
    <t>020-00000464-00</t>
  </si>
  <si>
    <t>020-16119024-00</t>
  </si>
  <si>
    <t>Fisher Melissa et al</t>
  </si>
  <si>
    <t>Moreland Johnnie &amp; Joanna JLRS</t>
  </si>
  <si>
    <t>HSBC Bank USA</t>
  </si>
  <si>
    <t>Farver Jeffery E</t>
  </si>
  <si>
    <t>Yoder Aden A &amp; Susan M</t>
  </si>
  <si>
    <t>Boulet Douglas Wayne &amp; Lynesha M   JLRS</t>
  </si>
  <si>
    <t>016-00000091-00</t>
  </si>
  <si>
    <t>Higby Jarrod D &amp; Angela L</t>
  </si>
  <si>
    <t>Harmon Dixie L</t>
  </si>
  <si>
    <t>E116</t>
  </si>
  <si>
    <t>013-00001045-01</t>
  </si>
  <si>
    <t>Wright Brandon W &amp; Kirby Lucas</t>
  </si>
  <si>
    <t>Wright Pamela L</t>
  </si>
  <si>
    <t>029-00000045-00</t>
  </si>
  <si>
    <t>Lorenz Jonni C (dec'd)</t>
  </si>
  <si>
    <t>Lorenz Richard</t>
  </si>
  <si>
    <t>043-00004497-00</t>
  </si>
  <si>
    <t>48 x 157</t>
  </si>
  <si>
    <t xml:space="preserve">Wilde Pauline </t>
  </si>
  <si>
    <t>Bayview Loan Services LLC</t>
  </si>
  <si>
    <t>E117</t>
  </si>
  <si>
    <t>033-00000018-00</t>
  </si>
  <si>
    <t>033-00000019-00</t>
  </si>
  <si>
    <t>Fisher Winifred D (Dec'd) Release of LE only</t>
  </si>
  <si>
    <t>Beard Carolyn Joann</t>
  </si>
  <si>
    <t>Chester L Beard</t>
  </si>
  <si>
    <t>RRS Holdings LLC</t>
  </si>
  <si>
    <t>E118</t>
  </si>
  <si>
    <t>020-00000731-00</t>
  </si>
  <si>
    <t>44.72x150</t>
  </si>
  <si>
    <t>Cottrell Teresa L</t>
  </si>
  <si>
    <t>Cottrell Ryan L</t>
  </si>
  <si>
    <t>E119</t>
  </si>
  <si>
    <t>027-00000802-00</t>
  </si>
  <si>
    <t>Wooten Jeffrey C &amp; Nanette L</t>
  </si>
  <si>
    <t>Wooten Jeffrey C &amp; Nanette L JLRS</t>
  </si>
  <si>
    <t>002-00000473-02</t>
  </si>
  <si>
    <t>Beavery Perry E &amp; Tracey L  JLRS</t>
  </si>
  <si>
    <t>014-00000538-00</t>
  </si>
  <si>
    <t>74 x 79</t>
  </si>
  <si>
    <t>E120</t>
  </si>
  <si>
    <t>004-00000799-00</t>
  </si>
  <si>
    <t>017-00000043-00</t>
  </si>
  <si>
    <t>017-00000042-00</t>
  </si>
  <si>
    <t>Bender Patricia A</t>
  </si>
  <si>
    <t>Bender James A</t>
  </si>
  <si>
    <t>E121</t>
  </si>
  <si>
    <t>017-00000490-01</t>
  </si>
  <si>
    <t>017-00000918-00</t>
  </si>
  <si>
    <t>017-00000928-00</t>
  </si>
  <si>
    <t>017-00000409-00</t>
  </si>
  <si>
    <t>017-00000410-00</t>
  </si>
  <si>
    <t>017-00000408-00</t>
  </si>
  <si>
    <t>017-00000404-00</t>
  </si>
  <si>
    <t>017-00000407-00</t>
  </si>
  <si>
    <t>017-00000406-00</t>
  </si>
  <si>
    <t>017-00000405-00</t>
  </si>
  <si>
    <t>017-00000403-00</t>
  </si>
  <si>
    <t>E122</t>
  </si>
  <si>
    <t>Debnar Phyllis</t>
  </si>
  <si>
    <t>Pew Raymond S TTEE et al</t>
  </si>
  <si>
    <t>E124</t>
  </si>
  <si>
    <t>029-00000786-00</t>
  </si>
  <si>
    <t>56.7x288.4</t>
  </si>
  <si>
    <t>Belknap Remus D (dec'd)</t>
  </si>
  <si>
    <t>Belknap Shawn R</t>
  </si>
  <si>
    <t>E125</t>
  </si>
  <si>
    <t>004-00000248-00</t>
  </si>
  <si>
    <t>004-00000249-00</t>
  </si>
  <si>
    <t>Michaels Eugene A &amp; Carol A</t>
  </si>
  <si>
    <t>Brophy Karen S &amp; Thomas R JLRS</t>
  </si>
  <si>
    <t>E123</t>
  </si>
  <si>
    <t>010-00000811-11</t>
  </si>
  <si>
    <t>Conesville Coal Preparation Company</t>
  </si>
  <si>
    <t>AEP Generation Resources Inc</t>
  </si>
  <si>
    <t>043-00001549-00</t>
  </si>
  <si>
    <t>50 x 103</t>
  </si>
  <si>
    <t>Mosier Samiel Glass &amp; Brenda Sue</t>
  </si>
  <si>
    <t>MFM Real Properties LLC</t>
  </si>
  <si>
    <t>020-00000880-00</t>
  </si>
  <si>
    <t>Waller Margaret A by POA</t>
  </si>
  <si>
    <t>Maloy John P &amp; Donna L JLRS</t>
  </si>
  <si>
    <t>038-00000654-00</t>
  </si>
  <si>
    <t>038-00000060-01</t>
  </si>
  <si>
    <t>Street Anges Carol</t>
  </si>
  <si>
    <t>Davis Ernest C</t>
  </si>
  <si>
    <t>029-00000834-00</t>
  </si>
  <si>
    <t>Mizer Tom</t>
  </si>
  <si>
    <t>Steinbacher Linda J</t>
  </si>
  <si>
    <t>029-00000400-01</t>
  </si>
  <si>
    <t>Getchey Kathy L</t>
  </si>
  <si>
    <t>Milligan Michael J &amp; Leona M</t>
  </si>
  <si>
    <t>043-00004532-00</t>
  </si>
  <si>
    <t>Newell Janice E</t>
  </si>
  <si>
    <t>E126</t>
  </si>
  <si>
    <t>E127</t>
  </si>
  <si>
    <t>E128</t>
  </si>
  <si>
    <t>020-00000126-00</t>
  </si>
  <si>
    <t>020-00000127-00</t>
  </si>
  <si>
    <t>Conrad John E (dec'd)</t>
  </si>
  <si>
    <t>Conrad Linda L</t>
  </si>
  <si>
    <t>020-00000460-00</t>
  </si>
  <si>
    <t>54 x 84</t>
  </si>
  <si>
    <t>Bradford Danny L (dec'd)</t>
  </si>
  <si>
    <t>Krumlauf Jennifer L</t>
  </si>
  <si>
    <t>044-00000083-04</t>
  </si>
  <si>
    <t>ARG BE23 PROP 01 LLC</t>
  </si>
  <si>
    <t>State of Ohio Dept of Transportation</t>
  </si>
  <si>
    <t>Keim Larry &amp; Rita</t>
  </si>
  <si>
    <t>Troyer Junior</t>
  </si>
  <si>
    <t>021-00000620-00</t>
  </si>
  <si>
    <t>Pepping Randall L &amp; Tammra</t>
  </si>
  <si>
    <t>Pepping Michael L &amp; Megan C JLRS</t>
  </si>
  <si>
    <t>E129</t>
  </si>
  <si>
    <t>006-00000185-00</t>
  </si>
  <si>
    <t>006-00000196-01</t>
  </si>
  <si>
    <t>Goerz William C (dec'd)</t>
  </si>
  <si>
    <t>Goerz Wanda M</t>
  </si>
  <si>
    <t>E130</t>
  </si>
  <si>
    <t>043-00002048-00</t>
  </si>
  <si>
    <t>Smeal James Dixon &amp; Brenda Jean</t>
  </si>
  <si>
    <t>City of Coshocton</t>
  </si>
  <si>
    <t>043-00002785-00</t>
  </si>
  <si>
    <t>39 x 114</t>
  </si>
  <si>
    <t>Umstott Bruce</t>
  </si>
  <si>
    <t>Lillibridge Marvin</t>
  </si>
  <si>
    <t>029-00000471-00</t>
  </si>
  <si>
    <t>029-00000508-00</t>
  </si>
  <si>
    <t>Sparger Marvin L JR &amp; Brenna M</t>
  </si>
  <si>
    <t>Ridenbaugh Corey Douglas &amp; Hanna Rae  JLRS</t>
  </si>
  <si>
    <t>E131</t>
  </si>
  <si>
    <t>039-00000117-00</t>
  </si>
  <si>
    <t>038-00000610-00</t>
  </si>
  <si>
    <t>Moran Melba K (dec'd)</t>
  </si>
  <si>
    <t>Moran Richard D</t>
  </si>
  <si>
    <t>E132</t>
  </si>
  <si>
    <t>043-00004169-00</t>
  </si>
  <si>
    <t>043-00004168-00</t>
  </si>
  <si>
    <t>043-00001180-00</t>
  </si>
  <si>
    <t>043-00001179-00</t>
  </si>
  <si>
    <t>40 x 142</t>
  </si>
  <si>
    <t>36 x 142</t>
  </si>
  <si>
    <t>Queen Kelly R</t>
  </si>
  <si>
    <t>Queen Jeffrey L</t>
  </si>
  <si>
    <t>52 x 200</t>
  </si>
  <si>
    <t>Sheneman Donna J &amp; Ronald L  JLRS</t>
  </si>
  <si>
    <t>E133</t>
  </si>
  <si>
    <t>035-0000602-00</t>
  </si>
  <si>
    <t>50 x 119.58</t>
  </si>
  <si>
    <t>Duff Kathy Sue (dec'd)</t>
  </si>
  <si>
    <t>Duff Kenneth Howard</t>
  </si>
  <si>
    <t>043-00005375-00</t>
  </si>
  <si>
    <t>134.26 x 141.08</t>
  </si>
  <si>
    <t>Lawrence Investments of Ohio, Inc</t>
  </si>
  <si>
    <t>Fry Cynthia E &amp; Mishler Jacqueline A  JLRS</t>
  </si>
  <si>
    <t>E134</t>
  </si>
  <si>
    <t>017-00000077-00</t>
  </si>
  <si>
    <t>Poorman David W</t>
  </si>
  <si>
    <t>Poorman David W &amp; Shingleton Sheila Ann  JLRS</t>
  </si>
  <si>
    <t>018-00000151-00</t>
  </si>
  <si>
    <t>Cabot Kim I</t>
  </si>
  <si>
    <t>Cabot Dennis E</t>
  </si>
  <si>
    <t>E135</t>
  </si>
  <si>
    <t>044-00000021-00</t>
  </si>
  <si>
    <t>044-00000022-00</t>
  </si>
  <si>
    <t>Milhoan David (dec'd)</t>
  </si>
  <si>
    <t>Milhoan Patti</t>
  </si>
  <si>
    <t>043-00005688-00</t>
  </si>
  <si>
    <t>Conidi Thomas R 7 Beth A</t>
  </si>
  <si>
    <t>Conidi Kaitlin R</t>
  </si>
  <si>
    <t>021-00000315-05</t>
  </si>
  <si>
    <t>Maple William III</t>
  </si>
  <si>
    <t>Apple P David &amp; Terry Jennifer E   JLRS</t>
  </si>
  <si>
    <t>043-00003536-00</t>
  </si>
  <si>
    <t>50 x 145.07</t>
  </si>
  <si>
    <t>Christiana Trust</t>
  </si>
  <si>
    <t>Weaver Nathan N</t>
  </si>
  <si>
    <t>E136</t>
  </si>
  <si>
    <t>017-00000589-00</t>
  </si>
  <si>
    <t>60 x 217.79</t>
  </si>
  <si>
    <t>Hudson Robert G (int)</t>
  </si>
  <si>
    <t>Boyer Hazel L/ Wesney Debra D/ Lillibridge E Lavonne   JLRS</t>
  </si>
  <si>
    <t>E137</t>
  </si>
  <si>
    <t>017-00000604-00</t>
  </si>
  <si>
    <t>Boyer Hazel L/ Wesney Debra D/ Lillibridge E Lavonne (int)</t>
  </si>
  <si>
    <t>Hudson Robert G</t>
  </si>
  <si>
    <t>Bice Mary M</t>
  </si>
  <si>
    <t>Wells Daniel Mason</t>
  </si>
  <si>
    <t>040-00000007-00</t>
  </si>
  <si>
    <t>009-00000227-00</t>
  </si>
  <si>
    <t>Parillo Ramona G</t>
  </si>
  <si>
    <t>Troyer Eli E &amp; Edwin E   JLRS</t>
  </si>
  <si>
    <t>009-00000227-06</t>
  </si>
  <si>
    <t>009-00000227-07</t>
  </si>
  <si>
    <t>Miller Duane I &amp; Firman I   JLRS</t>
  </si>
  <si>
    <t>Erb Reuben I et al</t>
  </si>
  <si>
    <t>029-00000186-02</t>
  </si>
  <si>
    <t>004-00000549-00</t>
  </si>
  <si>
    <t>111 x 200</t>
  </si>
  <si>
    <t>J&amp;P Rice Rentals LLC</t>
  </si>
  <si>
    <t>Shurtz Machele H</t>
  </si>
  <si>
    <t>Young Vic J &amp; Diana L   JLRS</t>
  </si>
  <si>
    <t>041-00000310-00</t>
  </si>
  <si>
    <t>Helmick Farm LLC</t>
  </si>
  <si>
    <t>Miller Christopher M</t>
  </si>
  <si>
    <t>043-00000316-00</t>
  </si>
  <si>
    <t>043-00000317-00</t>
  </si>
  <si>
    <t>50.12 x 120</t>
  </si>
  <si>
    <t>29.88 x 120</t>
  </si>
  <si>
    <t>Kestler Kristy K</t>
  </si>
  <si>
    <t>Smith Andrew</t>
  </si>
  <si>
    <t>042-00000235-17</t>
  </si>
  <si>
    <t>Spinks Larry L &amp; Alice E</t>
  </si>
  <si>
    <t>Raber Bryan M &amp; Rebecca K   JLRS</t>
  </si>
  <si>
    <t>043-00000071-00</t>
  </si>
  <si>
    <t>Warren Ronnie L &amp; Glynda F</t>
  </si>
  <si>
    <t>Amore Richard Dale &amp; Brittany Ann  JLRS</t>
  </si>
  <si>
    <t>035-00000924-00</t>
  </si>
  <si>
    <t>Sheneman Ronald &amp; Donna</t>
  </si>
  <si>
    <t>Perdue Donald W</t>
  </si>
  <si>
    <t>043-00005277-00</t>
  </si>
  <si>
    <t>100 x 100</t>
  </si>
  <si>
    <t>Welling Adrian W (Estate)</t>
  </si>
  <si>
    <t>Kreis Kathryn D &amp; Kaylee D   JLRS</t>
  </si>
  <si>
    <t>040-00000358-06</t>
  </si>
  <si>
    <t>040-00000358-07</t>
  </si>
  <si>
    <t>Pace Donald R III</t>
  </si>
  <si>
    <t>Dotson Raymond Jay &amp; Jacqueline R  JLRS</t>
  </si>
  <si>
    <t>031-00000216-01</t>
  </si>
  <si>
    <t>031-00000216-03</t>
  </si>
  <si>
    <t>Swanson John R &amp; Denise L aka Denise Lynn</t>
  </si>
  <si>
    <t>Berger Jason Scott &amp; Susanna Lucille JLRS</t>
  </si>
  <si>
    <t>012-00000217-00</t>
  </si>
  <si>
    <t>Harbour Portfolio VII LP</t>
  </si>
  <si>
    <t>Orange REO II LLC</t>
  </si>
  <si>
    <t>008-00000003-00</t>
  </si>
  <si>
    <t>008-00000284-00</t>
  </si>
  <si>
    <t>008-00000285-00</t>
  </si>
  <si>
    <t>Armbrust Todd A TTEE of the Todd A Armbrust Rev Living Trust</t>
  </si>
  <si>
    <t>004-00000012-00</t>
  </si>
  <si>
    <t>Popek Blanche M, TTEE</t>
  </si>
  <si>
    <t>E138</t>
  </si>
  <si>
    <t>043-00002679-00</t>
  </si>
  <si>
    <t>Abood Michael J</t>
  </si>
  <si>
    <t>Abood Cynthia Sue</t>
  </si>
  <si>
    <t>E139</t>
  </si>
  <si>
    <t>024-00000030-01</t>
  </si>
  <si>
    <t>Polen Devone C  et al</t>
  </si>
  <si>
    <t>Polen Devone C et al</t>
  </si>
  <si>
    <t>E140</t>
  </si>
  <si>
    <t>020-00000393-00</t>
  </si>
  <si>
    <t>020-00000394-00</t>
  </si>
  <si>
    <t>Kaiser Bradley D (dec'd)</t>
  </si>
  <si>
    <t>Kaiser Esther M</t>
  </si>
  <si>
    <t>013-00000510-18</t>
  </si>
  <si>
    <t>Magness Donna</t>
  </si>
  <si>
    <t>Jackson James T &amp; Mary R JLRS</t>
  </si>
  <si>
    <t>E143</t>
  </si>
  <si>
    <t>042-00000329-04</t>
  </si>
  <si>
    <t>Stein Terry E &amp; Elaine R</t>
  </si>
  <si>
    <t>T&amp;E Stein Farm LLC</t>
  </si>
  <si>
    <t>010-00000619-00</t>
  </si>
  <si>
    <t>Lynch Jermey W &amp; Candice Renee</t>
  </si>
  <si>
    <t>SSPEPP Inc</t>
  </si>
  <si>
    <t>E146</t>
  </si>
  <si>
    <t>E145</t>
  </si>
  <si>
    <t>E144</t>
  </si>
  <si>
    <t>E141</t>
  </si>
  <si>
    <t>E142</t>
  </si>
  <si>
    <t>004-000002014-01</t>
  </si>
  <si>
    <t>Mullet Steve D &amp; Becky</t>
  </si>
  <si>
    <t>Troyer Vernon &amp; Rose   JLRF</t>
  </si>
  <si>
    <t>031-00000564-02</t>
  </si>
  <si>
    <t>Harris Bruce E &amp; Sherry E</t>
  </si>
  <si>
    <t xml:space="preserve">Harris Robert D &amp; Shellie L   </t>
  </si>
  <si>
    <t>009-00000274-03</t>
  </si>
  <si>
    <t>Young Duke</t>
  </si>
  <si>
    <t>Yoder Daniel E</t>
  </si>
  <si>
    <t>043-00004348-00</t>
  </si>
  <si>
    <t>94.8 x 140</t>
  </si>
  <si>
    <t>Earley Richard A &amp; Patricia M</t>
  </si>
  <si>
    <t>Hunt William M &amp; Kimberlin S  JLRS</t>
  </si>
  <si>
    <t>040-00000125-00</t>
  </si>
  <si>
    <t>032-00000255-00</t>
  </si>
  <si>
    <t>Oakes Jeanne A aka Jeanne aka Jean A</t>
  </si>
  <si>
    <t>Oakes ejanne aka Jean A, TTEE</t>
  </si>
  <si>
    <t>043-00002045-00</t>
  </si>
  <si>
    <t>043-00002044-00</t>
  </si>
  <si>
    <t>30 x 130</t>
  </si>
  <si>
    <t>Jennings Benny D</t>
  </si>
  <si>
    <t>Jennings Jenifer L</t>
  </si>
  <si>
    <t>029-00000934-03</t>
  </si>
  <si>
    <t>minerals</t>
  </si>
  <si>
    <t>Vessels Thomas M &amp; Sharon</t>
  </si>
  <si>
    <t>Croup Dean A &amp; Darlene K  JLRS</t>
  </si>
  <si>
    <t>039-00000066-00</t>
  </si>
  <si>
    <t>Dalzell Robert C &amp; Cindy J</t>
  </si>
  <si>
    <t>Dalzell Robert C &amp; Cindy J   JLRS</t>
  </si>
  <si>
    <t>032-00000342-01</t>
  </si>
  <si>
    <t>032-00000342-02</t>
  </si>
  <si>
    <t>032-00000342-03</t>
  </si>
  <si>
    <t>Holbrook Beverly E</t>
  </si>
  <si>
    <t>Holbrook Ronald D</t>
  </si>
  <si>
    <t>Lehman Debra L TTEE of the Debra L Lehman Revocable Trust</t>
  </si>
  <si>
    <t>E148</t>
  </si>
  <si>
    <t>005-00000534-04</t>
  </si>
  <si>
    <t>Wheeler Roger A</t>
  </si>
  <si>
    <t>Wheeler David R TTEE of his Successor TTEE of The Roger A Wheeler Keystone Preservation Trust dated 6/29/17</t>
  </si>
  <si>
    <t>E149</t>
  </si>
  <si>
    <t>Fabian Thomas R &amp; Barbara A TTEES of the Fabian Family Trust dated 11/8/99</t>
  </si>
  <si>
    <t>Barbara A TTEES of the Fabian Family Trust dated 11/8/99</t>
  </si>
  <si>
    <t>E147</t>
  </si>
  <si>
    <t>DOES THIS BLUE AREA NEED COMPLETED ON THESE PARCELS?</t>
  </si>
  <si>
    <t>043-00001974-00</t>
  </si>
  <si>
    <t>Champagne Brenda Reynolds</t>
  </si>
  <si>
    <t>Champagne Jerrod</t>
  </si>
  <si>
    <t>no- all exempt</t>
  </si>
  <si>
    <t>024-00000114-00</t>
  </si>
  <si>
    <t>Nisley Daniel A &amp; Ella D</t>
  </si>
  <si>
    <t>Schlabach David J &amp; Elsie D  JLRS</t>
  </si>
  <si>
    <t>018-00000027-00</t>
  </si>
  <si>
    <t>JP Morgan Chase Bank National Assoc</t>
  </si>
  <si>
    <t>Barthalow Charles</t>
  </si>
  <si>
    <t>040-00000358-11</t>
  </si>
  <si>
    <t>040-00000358-12</t>
  </si>
  <si>
    <t>Stevens Herbert B</t>
  </si>
  <si>
    <t>Stevens Joseph B</t>
  </si>
  <si>
    <t>Vickers Matthew l</t>
  </si>
  <si>
    <t>Vickers Matthew L &amp; Alyssa J   JLRS</t>
  </si>
  <si>
    <t>003-00000518-00</t>
  </si>
  <si>
    <t>Blain Martin Todd &amp; Vickey</t>
  </si>
  <si>
    <t>Blain Martin Todd &amp; Vickey   JLRS</t>
  </si>
  <si>
    <t>E150</t>
  </si>
  <si>
    <t>018-00000245-00</t>
  </si>
  <si>
    <t>Evans Richard I (dec'd)</t>
  </si>
  <si>
    <t>Collins Wenda Jill</t>
  </si>
  <si>
    <t>E151</t>
  </si>
  <si>
    <t>018-00001528-00</t>
  </si>
  <si>
    <t>018-00000438-01</t>
  </si>
  <si>
    <t>018-00001659-00</t>
  </si>
  <si>
    <t>018-00000149-08</t>
  </si>
  <si>
    <t>018-00000149-07</t>
  </si>
  <si>
    <t>E152</t>
  </si>
  <si>
    <t>013-00000433-00</t>
  </si>
  <si>
    <t>013-00001314-01</t>
  </si>
  <si>
    <t>Lauvray Marilyn A</t>
  </si>
  <si>
    <t>Lauvray Gregory J, Hurlebaus Amy M &amp; Piehl Tammy L</t>
  </si>
  <si>
    <t>043-00000021-00</t>
  </si>
  <si>
    <t>West Richard A by Brent A Stubbins TTEE</t>
  </si>
  <si>
    <t>Raum Rentals LLC</t>
  </si>
  <si>
    <t>043-00003085-00</t>
  </si>
  <si>
    <t>44x50</t>
  </si>
  <si>
    <t>Schuler Pollyanna &amp; Strupe Terezia</t>
  </si>
  <si>
    <t>043-00005498-00</t>
  </si>
  <si>
    <t>Kilpatrick Michael J &amp; Candy L</t>
  </si>
  <si>
    <t>Elliott Melissa S</t>
  </si>
  <si>
    <t>E153</t>
  </si>
  <si>
    <t>027-00000046-00</t>
  </si>
  <si>
    <t>Wilson Amanda (Mineral Only)</t>
  </si>
  <si>
    <t>Klink Chad A</t>
  </si>
  <si>
    <t>Mineral only</t>
  </si>
  <si>
    <t>E154</t>
  </si>
  <si>
    <t>043-00001271-00</t>
  </si>
  <si>
    <t>City of Coshocton, Ohio</t>
  </si>
  <si>
    <t>E155</t>
  </si>
  <si>
    <t>017-00000273-00</t>
  </si>
  <si>
    <t>Staser Jeffrey K (dec'd) aka Jeffrey Kent Staser</t>
  </si>
  <si>
    <t>Staser John Dennis et al</t>
  </si>
  <si>
    <t>E156</t>
  </si>
  <si>
    <t>043-00004627-00</t>
  </si>
  <si>
    <t>043-00001708-00</t>
  </si>
  <si>
    <t>043-00000205-00</t>
  </si>
  <si>
    <t>043-00003486-00</t>
  </si>
  <si>
    <t>043-00001763-00</t>
  </si>
  <si>
    <t>043-00002357-00</t>
  </si>
  <si>
    <t>043-00006232-00</t>
  </si>
  <si>
    <t>043-00002976-00</t>
  </si>
  <si>
    <t>043-00004039-00</t>
  </si>
  <si>
    <t>043-00000718-00</t>
  </si>
  <si>
    <t>50x52</t>
  </si>
  <si>
    <t>48x60</t>
  </si>
  <si>
    <t>48x118</t>
  </si>
  <si>
    <t>50x54</t>
  </si>
  <si>
    <t>47x150</t>
  </si>
  <si>
    <t>31x50</t>
  </si>
  <si>
    <t>43.5x99</t>
  </si>
  <si>
    <t>Yoder Jerry A &amp; Lisa R</t>
  </si>
  <si>
    <t>Naki Property Group LLC</t>
  </si>
  <si>
    <t>043-00004503-00</t>
  </si>
  <si>
    <t>Loper Joshua D &amp; Hailei L</t>
  </si>
  <si>
    <t>Harding Rachael R</t>
  </si>
  <si>
    <t>E157</t>
  </si>
  <si>
    <t>002-00000162-00</t>
  </si>
  <si>
    <t>Mitchell Ronald B TTEE (dec'd)</t>
  </si>
  <si>
    <t>Mitchell James R SUCC TTEE</t>
  </si>
  <si>
    <t>E158</t>
  </si>
  <si>
    <t>E159</t>
  </si>
  <si>
    <t>032-00000086-02</t>
  </si>
  <si>
    <t>032-00000350-00</t>
  </si>
  <si>
    <t>032-00000351-00</t>
  </si>
  <si>
    <t>032-00000352-00</t>
  </si>
  <si>
    <t>032-00000353-00</t>
  </si>
  <si>
    <t>Randles Donald E TTEE (dec'd)</t>
  </si>
  <si>
    <t>Randles Mark A</t>
  </si>
  <si>
    <t>Randles Helen L TTEE</t>
  </si>
  <si>
    <t>026-00000284-11</t>
  </si>
  <si>
    <t>026-00000284-09</t>
  </si>
  <si>
    <t>Williams Zachary Thomas</t>
  </si>
  <si>
    <t>Mellor Wyatt D</t>
  </si>
  <si>
    <t>004-00000518-00</t>
  </si>
  <si>
    <t>Bradford Carolyn S</t>
  </si>
  <si>
    <t>McCombs Billy J &amp; Candace K JLRS</t>
  </si>
  <si>
    <t>E160</t>
  </si>
  <si>
    <t>035-00000431-00</t>
  </si>
  <si>
    <t>50x120</t>
  </si>
  <si>
    <t>Skerness Vicki Ann</t>
  </si>
  <si>
    <t>Skerness Edward George Jr</t>
  </si>
  <si>
    <t>E161</t>
  </si>
  <si>
    <t>013-00001045-02</t>
  </si>
  <si>
    <t>Wright Kevin W (dec'd)</t>
  </si>
  <si>
    <t>Wright Pamela Lyn</t>
  </si>
  <si>
    <t>029-00000163-09</t>
  </si>
  <si>
    <t>Maple Hollow Farms LLC</t>
  </si>
  <si>
    <t>Taylor Rodney</t>
  </si>
  <si>
    <t>042-00000235-06</t>
  </si>
  <si>
    <t>Schlabach David A &amp; Mary E</t>
  </si>
  <si>
    <t>Erb Merlin J</t>
  </si>
  <si>
    <t>E162</t>
  </si>
  <si>
    <t>027-00000450-00</t>
  </si>
  <si>
    <t>Federal Home Loan Mortgage Corp</t>
  </si>
  <si>
    <t>Wilson John F &amp; Vickie L</t>
  </si>
  <si>
    <t>E163</t>
  </si>
  <si>
    <t>026-00000023-01</t>
  </si>
  <si>
    <t>Chupp Perry W &amp; Mary Jane</t>
  </si>
  <si>
    <t>Chupp Perry W &amp; Mary Jane Tenants in Common</t>
  </si>
  <si>
    <t>027-00000099-00</t>
  </si>
  <si>
    <t>E164</t>
  </si>
  <si>
    <t>033-00000171-00</t>
  </si>
  <si>
    <t>Yoder Jonas M &amp; Anna L</t>
  </si>
  <si>
    <t>Yoder Jonas M TTEE of the Jonas M Yoder Trust</t>
  </si>
  <si>
    <t>021-00000691-00</t>
  </si>
  <si>
    <t>cottrell Jeffrey</t>
  </si>
  <si>
    <t>Kuhns Brothers LLC</t>
  </si>
  <si>
    <t>020-16119080-00</t>
  </si>
  <si>
    <t>Hall Jacqueline D</t>
  </si>
  <si>
    <t>Bayview Loan Servicing LLC</t>
  </si>
  <si>
    <t>043-00006520-00</t>
  </si>
  <si>
    <t>Dotson Jacqueline Rae fka Schweitzer &amp; Raymond J</t>
  </si>
  <si>
    <t>Williamson Erika P</t>
  </si>
  <si>
    <t>E165</t>
  </si>
  <si>
    <t>029-00000062-00</t>
  </si>
  <si>
    <t>Ford Randall (dec'd)</t>
  </si>
  <si>
    <t>Ford Carol nka Carol Huffman</t>
  </si>
  <si>
    <t>McCullough Lyle G &amp; Janette L</t>
  </si>
  <si>
    <t>043-00005044-00</t>
  </si>
  <si>
    <t>Dutton William H &amp; Debra A</t>
  </si>
  <si>
    <t>Hickman Gene L &amp; Ronda J</t>
  </si>
  <si>
    <t>005-00000534-05</t>
  </si>
  <si>
    <t>Smith Lora G aka Lora G Wilson</t>
  </si>
  <si>
    <t>Laugesen Brandon</t>
  </si>
  <si>
    <t>E167</t>
  </si>
  <si>
    <t>043-00002364-00</t>
  </si>
  <si>
    <t>Mobley Mary Lou</t>
  </si>
  <si>
    <t>Mobley Charles W (dec'd)</t>
  </si>
  <si>
    <t>013-00000300-00</t>
  </si>
  <si>
    <t>Bebout Jerry W (dec'd)</t>
  </si>
  <si>
    <t>Bonar Daniel A &amp; Roberta E JLRS</t>
  </si>
  <si>
    <t>E168</t>
  </si>
  <si>
    <t>043-00003863-00</t>
  </si>
  <si>
    <t>043-00000117-00</t>
  </si>
  <si>
    <t>50x117</t>
  </si>
  <si>
    <t>Franklin Lemmie M</t>
  </si>
  <si>
    <t>Franklin Lemmie M &amp; Tony E JLRS</t>
  </si>
  <si>
    <t>044-00000394-00</t>
  </si>
  <si>
    <t>044-00000395-00</t>
  </si>
  <si>
    <t>044-00000396-00</t>
  </si>
  <si>
    <t>044-00000397-00</t>
  </si>
  <si>
    <t>66x130</t>
  </si>
  <si>
    <t>13.07x130.02</t>
  </si>
  <si>
    <t>Ciccone Richard James &amp; Linda M JLRS</t>
  </si>
  <si>
    <t>E169</t>
  </si>
  <si>
    <t>018-00001236-00</t>
  </si>
  <si>
    <t>75x140</t>
  </si>
  <si>
    <t>Morris Kreg L &amp; Amy K</t>
  </si>
  <si>
    <t>Morris Kreg L</t>
  </si>
  <si>
    <t>E170</t>
  </si>
  <si>
    <t>043-00004210-00</t>
  </si>
  <si>
    <t>47x65</t>
  </si>
  <si>
    <t>Prindle Richard B &amp; Shara D</t>
  </si>
  <si>
    <t>Prindle Richard B &amp; Shara D JLRS</t>
  </si>
  <si>
    <t>E171</t>
  </si>
  <si>
    <t>013-00000859-00</t>
  </si>
  <si>
    <t>LE - Crawford Lisa A &amp; Shepler David L as CO TTEES of the Dorothy Shepler Keystone Inheritance Trust</t>
  </si>
  <si>
    <t>LE - Crawford Lisa A as SOLE TTEE of the Dorothy Shepler Keystone Inheritance Trust</t>
  </si>
  <si>
    <t>018-00001032-00</t>
  </si>
  <si>
    <t>125x121.43</t>
  </si>
  <si>
    <t>Dans Tribe LLC</t>
  </si>
  <si>
    <t>Young Duke &amp; Laura A JLRS</t>
  </si>
  <si>
    <t>043-00003191-00</t>
  </si>
  <si>
    <t>043-00003190-00</t>
  </si>
  <si>
    <t>44.4x119.5</t>
  </si>
  <si>
    <t>99.7x100.6</t>
  </si>
  <si>
    <t>Ditech Financial LLC</t>
  </si>
  <si>
    <t>Big D Real Estate LLC</t>
  </si>
  <si>
    <t>009-00000061-00</t>
  </si>
  <si>
    <t>Burr Ryan &amp; elizabeth</t>
  </si>
  <si>
    <t>Priest Samantha R</t>
  </si>
  <si>
    <t>008-00000249-00</t>
  </si>
  <si>
    <t>Miller Leroy J &amp; Ada D</t>
  </si>
  <si>
    <t>Beachy Owen &amp; Barbara</t>
  </si>
  <si>
    <t>E172</t>
  </si>
  <si>
    <t>029-00000471-01</t>
  </si>
  <si>
    <t>Sparger Marvin L Jr &amp; Brenna M</t>
  </si>
  <si>
    <t>Ridenbaugh Corey Douglas  &amp; Hannah Rae   JLRS</t>
  </si>
  <si>
    <t>043-00005209-00</t>
  </si>
  <si>
    <t>Miller Catherine J</t>
  </si>
  <si>
    <t>Nichols Nikolas &amp; Burris Heather</t>
  </si>
  <si>
    <t>043-00006536-00</t>
  </si>
  <si>
    <t>043-00004681-00</t>
  </si>
  <si>
    <t>AB Rentals LLC</t>
  </si>
  <si>
    <t>3 Rivers LLC</t>
  </si>
  <si>
    <t>043-00006543-00</t>
  </si>
  <si>
    <t>Wright James E &amp; Jessie D JLRS</t>
  </si>
  <si>
    <t xml:space="preserve">Wright James E </t>
  </si>
  <si>
    <t>E166</t>
  </si>
  <si>
    <t>E173</t>
  </si>
  <si>
    <t>014-00000279-02</t>
  </si>
  <si>
    <t>Alverson Thomas (dec'd)</t>
  </si>
  <si>
    <t>Alverson Helene S</t>
  </si>
  <si>
    <t>E174</t>
  </si>
  <si>
    <t>032-00000322-01</t>
  </si>
  <si>
    <t>Trego J Gary &amp; Betty Ann</t>
  </si>
  <si>
    <t>Graham Camila</t>
  </si>
  <si>
    <t>008-00000153-00</t>
  </si>
  <si>
    <t>008-00000045-00</t>
  </si>
  <si>
    <t>Foster Jayme E, TTEE</t>
  </si>
  <si>
    <t>Heritage Values LLC</t>
  </si>
  <si>
    <t>020-00000034-00</t>
  </si>
  <si>
    <t>020-00001101-00</t>
  </si>
  <si>
    <t>Babcock Thomas Jay &amp; Angela</t>
  </si>
  <si>
    <t>McFarland Ingrid</t>
  </si>
  <si>
    <t>029-00000149-00</t>
  </si>
  <si>
    <t>Griffith William</t>
  </si>
  <si>
    <t>Griffith Donna J</t>
  </si>
  <si>
    <t>043-00001791-00</t>
  </si>
  <si>
    <t>Kohman Michelle</t>
  </si>
  <si>
    <t>Stiltner Wendy M</t>
  </si>
  <si>
    <t>027-00000260-00</t>
  </si>
  <si>
    <t>Staats Ronald J &amp; Shari L</t>
  </si>
  <si>
    <t>Integrity Structures LLC</t>
  </si>
  <si>
    <t>E175</t>
  </si>
  <si>
    <t>032-00000321-00</t>
  </si>
  <si>
    <t>Trego Jay</t>
  </si>
  <si>
    <t>E176</t>
  </si>
  <si>
    <t>027-00000026-00</t>
  </si>
  <si>
    <t>Brinkley Dean F</t>
  </si>
  <si>
    <t>Brinkley Dean F TTEE</t>
  </si>
  <si>
    <t>032-00001034-00</t>
  </si>
  <si>
    <t xml:space="preserve">Yoder Edward </t>
  </si>
  <si>
    <t>Chapman Carl A &amp; Sharry F JLRS</t>
  </si>
  <si>
    <t>021-00000358-00</t>
  </si>
  <si>
    <t>Lillibridge Marvin L &amp; Shelly</t>
  </si>
  <si>
    <t>AY Wood Products LLC</t>
  </si>
  <si>
    <t>03200000342-03</t>
  </si>
  <si>
    <t>Holbrook Ronald D &amp; Beverly E</t>
  </si>
  <si>
    <t>Girton Keith E &amp; Patricia M  JLRS</t>
  </si>
  <si>
    <t>E177</t>
  </si>
  <si>
    <t>027-00000136-00</t>
  </si>
  <si>
    <t>Nisley Mose D &amp; Alma B</t>
  </si>
  <si>
    <t>Nisley Mose D &amp; Alma B JLRS</t>
  </si>
  <si>
    <t>027-00000136-01</t>
  </si>
  <si>
    <t>Yoder Norman C &amp; Ina   JLRS</t>
  </si>
  <si>
    <t>same check</t>
  </si>
  <si>
    <t>018-00000619-00</t>
  </si>
  <si>
    <t>Dolick Troy A</t>
  </si>
  <si>
    <t>McCullough Lyle G &amp; Janette JLRS</t>
  </si>
  <si>
    <t>039-00000082-02</t>
  </si>
  <si>
    <t>039-00000082-06</t>
  </si>
  <si>
    <t>Beachy Curtis H &amp; Miriam B</t>
  </si>
  <si>
    <t>Miller Leroy B &amp; Ada L JLRS</t>
  </si>
  <si>
    <t>E178</t>
  </si>
  <si>
    <t>004-00000710-02</t>
  </si>
  <si>
    <t>004-00000709-00</t>
  </si>
  <si>
    <t>Stutzman Ivan dba Riverview Acres</t>
  </si>
  <si>
    <t>Spruce Valley Farm, LTD</t>
  </si>
  <si>
    <t>033-00000299-00</t>
  </si>
  <si>
    <t>Miller Atlee B &amp; Tena H</t>
  </si>
  <si>
    <t>Miller Robert B &amp; Marianna E  JLRS</t>
  </si>
  <si>
    <t>020-16100078-00</t>
  </si>
  <si>
    <t>Green Darren T &amp; Bethany P</t>
  </si>
  <si>
    <t>Hursey Jason K</t>
  </si>
  <si>
    <t>014-00000198-00</t>
  </si>
  <si>
    <t>026-00000145-00</t>
  </si>
  <si>
    <t>Fry James L &amp; Doris M</t>
  </si>
  <si>
    <t>Seven Springs Land LLC</t>
  </si>
  <si>
    <t>027-00000438-00</t>
  </si>
  <si>
    <t>027-00000505-00</t>
  </si>
  <si>
    <t>In Lot 25</t>
  </si>
  <si>
    <t>In Lot 24</t>
  </si>
  <si>
    <t>Kaser Clinton</t>
  </si>
  <si>
    <t>Kaser Candice M</t>
  </si>
  <si>
    <t>E179</t>
  </si>
  <si>
    <t>026-00000217-00</t>
  </si>
  <si>
    <t>Hinkle Jack et al</t>
  </si>
  <si>
    <t>Hinkle Marc et al</t>
  </si>
  <si>
    <t>E180</t>
  </si>
  <si>
    <t>020-16111008-00</t>
  </si>
  <si>
    <t>85x150</t>
  </si>
  <si>
    <t>Hill James W</t>
  </si>
  <si>
    <t>E181</t>
  </si>
  <si>
    <t>043-00001234-00</t>
  </si>
  <si>
    <t>57x69</t>
  </si>
  <si>
    <t>McMillen William L (dec'd)</t>
  </si>
  <si>
    <t>McMillen Nancy A</t>
  </si>
  <si>
    <t>E182</t>
  </si>
  <si>
    <t>021-00000360-00</t>
  </si>
  <si>
    <t>Cognion Donald W aka Donald (dec'd)</t>
  </si>
  <si>
    <t>Cognion Barbara aka Barbara C</t>
  </si>
  <si>
    <t>013-00001915-06</t>
  </si>
  <si>
    <t>Dawson Trever A &amp; Allison J</t>
  </si>
  <si>
    <t>Fornara Charles W &amp; Sarah M, TTEES</t>
  </si>
  <si>
    <t>017-00000007-00</t>
  </si>
  <si>
    <t>017-00000739-00</t>
  </si>
  <si>
    <t>The Karr Family Trust</t>
  </si>
  <si>
    <t>Raber Daniel E &amp; Platt Tina M  JLRS</t>
  </si>
  <si>
    <t>033-00000402-03</t>
  </si>
  <si>
    <t>Miller Mervin R &amp; Joanna H</t>
  </si>
  <si>
    <t>Yoder Joseph B &amp; Esther J   JLRS</t>
  </si>
  <si>
    <t>043-00000186-00</t>
  </si>
  <si>
    <t>52x200</t>
  </si>
  <si>
    <t>Braxton Nichole</t>
  </si>
  <si>
    <t>331 Main Street LLC</t>
  </si>
  <si>
    <t>043-00002475-00</t>
  </si>
  <si>
    <t>Gottardi Rentals LLC</t>
  </si>
  <si>
    <t>Salisbury Kelly K &amp; Melissa A JLRS</t>
  </si>
  <si>
    <t>043-00002157-00</t>
  </si>
  <si>
    <t>42x147.88</t>
  </si>
  <si>
    <t xml:space="preserve">Bates Denise E </t>
  </si>
  <si>
    <t>043-00004106-00</t>
  </si>
  <si>
    <t>043-00003804-00</t>
  </si>
  <si>
    <t>20x52</t>
  </si>
  <si>
    <t>Fisher James D</t>
  </si>
  <si>
    <t>Kelton Tracy L</t>
  </si>
  <si>
    <t>035-00000159-01</t>
  </si>
  <si>
    <t>JJ Detweiler Enterprises Inc</t>
  </si>
  <si>
    <t>Equity Trust Company Custodian FBO Stephen William Berg's IRA</t>
  </si>
  <si>
    <t>013-00000037-02</t>
  </si>
  <si>
    <t>TRI 567 LTD</t>
  </si>
  <si>
    <t>Hondel Willis J &amp; Christi S JLRS</t>
  </si>
  <si>
    <t>013-00000037-00</t>
  </si>
  <si>
    <t>Bailey Robert E &amp; Nancy L</t>
  </si>
  <si>
    <t>043-00005703-00</t>
  </si>
  <si>
    <t>043-00006292-02</t>
  </si>
  <si>
    <t>Griffith Carly C nka Thompson</t>
  </si>
  <si>
    <t>Sandbrink Paul IV</t>
  </si>
  <si>
    <t>003-00000340-03</t>
  </si>
  <si>
    <t>Coffman Tresia Jane fka Branley</t>
  </si>
  <si>
    <t>Renner Matthew &amp; Lafollette Alicia   JLRS</t>
  </si>
  <si>
    <t>042-00000717-00</t>
  </si>
  <si>
    <t>042-00000291-00</t>
  </si>
  <si>
    <t>042-00000292-00</t>
  </si>
  <si>
    <t>West John E</t>
  </si>
  <si>
    <t>West Lewis F</t>
  </si>
  <si>
    <t>E183</t>
  </si>
  <si>
    <t>037-00000432-00</t>
  </si>
  <si>
    <t>037-00000433-00</t>
  </si>
  <si>
    <t>010-00000135-00</t>
  </si>
  <si>
    <t>010-00000136-00</t>
  </si>
  <si>
    <t>010-00000136-02</t>
  </si>
  <si>
    <t>30x130</t>
  </si>
  <si>
    <t>50x130</t>
  </si>
  <si>
    <t>Emler Phillip L aka Phillip Lee (dec'd)</t>
  </si>
  <si>
    <t>Emler Angela D &amp; Bryan L</t>
  </si>
  <si>
    <t>E184</t>
  </si>
  <si>
    <t>020-00000666-00</t>
  </si>
  <si>
    <t>020-00000217-00</t>
  </si>
  <si>
    <t>020-00000218-00</t>
  </si>
  <si>
    <t>94x91.5</t>
  </si>
  <si>
    <t>40x91.5</t>
  </si>
  <si>
    <t>10x91.5</t>
  </si>
  <si>
    <t>Cottrill Brandon W et al</t>
  </si>
  <si>
    <t>Cottrill Brandon W &amp; Amanda JLRS</t>
  </si>
  <si>
    <t>E185</t>
  </si>
  <si>
    <t>020-00000640-00</t>
  </si>
  <si>
    <t>020-00000641-00</t>
  </si>
  <si>
    <t>72.8x80</t>
  </si>
  <si>
    <t>50x80</t>
  </si>
  <si>
    <t>Yoho Whitney M &amp; Jacob M JLRS</t>
  </si>
  <si>
    <t>E186</t>
  </si>
  <si>
    <t>Fabian Barbara A</t>
  </si>
  <si>
    <t>Fabian Barbara A &amp; Trina D Co TTEE</t>
  </si>
  <si>
    <t>E187</t>
  </si>
  <si>
    <t>026-00000136-00</t>
  </si>
  <si>
    <t>Cutlip John W (dec'd)</t>
  </si>
  <si>
    <t>Cutlip Mildred M</t>
  </si>
  <si>
    <t>E188</t>
  </si>
  <si>
    <t>Saint-Amand Elizabeth K &amp; Cutlip John C CO TTEES</t>
  </si>
  <si>
    <t>044-00000075-00</t>
  </si>
  <si>
    <t>035-00000150-01</t>
  </si>
  <si>
    <t>044-00000640-00</t>
  </si>
  <si>
    <t>Rohr Matthew J &amp; Amy M</t>
  </si>
  <si>
    <t>Miller Reuben Miller &amp; Ruth Ann JLRS</t>
  </si>
  <si>
    <t>042-00000466-00</t>
  </si>
  <si>
    <t>Schlabach Alan A &amp; Mary Sue</t>
  </si>
  <si>
    <t>Yoder Dennis L &amp; Rosie   JLRS</t>
  </si>
  <si>
    <t>031-00000346-01</t>
  </si>
  <si>
    <t>R Miller Land Development Ltd</t>
  </si>
  <si>
    <t>Brushy Fork Outfitters Ltd</t>
  </si>
  <si>
    <t>043-00003331-00</t>
  </si>
  <si>
    <t>36 x 65</t>
  </si>
  <si>
    <t>The Flipping Chicks</t>
  </si>
  <si>
    <t>Clark Thomas J</t>
  </si>
  <si>
    <t>040-00000039-00</t>
  </si>
  <si>
    <t>003-00000073-00</t>
  </si>
  <si>
    <t>Weaver Daniel m</t>
  </si>
  <si>
    <t>Weaver Daniel M et al</t>
  </si>
  <si>
    <t>002-00000094-01</t>
  </si>
  <si>
    <t>002-00000094-03</t>
  </si>
  <si>
    <t>Honabarger Edward Lewis IV &amp; Brooke Denise</t>
  </si>
  <si>
    <t>Miller Allen E &amp; Tamara L   JLRS</t>
  </si>
  <si>
    <t>E189</t>
  </si>
  <si>
    <t>043-00004742-00</t>
  </si>
  <si>
    <t>140x176.75</t>
  </si>
  <si>
    <t>Mumaw David L Jr</t>
  </si>
  <si>
    <t>E190</t>
  </si>
  <si>
    <t>020-00000453-00</t>
  </si>
  <si>
    <t>Maurer Eugene (dec'd)</t>
  </si>
  <si>
    <t>Maurer Evelyn L</t>
  </si>
  <si>
    <t>043-00005012-00</t>
  </si>
  <si>
    <t>Birkhimer Sandy L nka Witucky</t>
  </si>
  <si>
    <t>Parshall Adam &amp; Srisha Hinkle</t>
  </si>
  <si>
    <t>043-00004942-00</t>
  </si>
  <si>
    <t>043-00004941-00</t>
  </si>
  <si>
    <t>30x173.5</t>
  </si>
  <si>
    <t>70x235.9</t>
  </si>
  <si>
    <t>Stewart Betty Jo</t>
  </si>
  <si>
    <t>Jones Judith Ann H &amp; Giesela R Smith</t>
  </si>
  <si>
    <t>018-00000964-00</t>
  </si>
  <si>
    <t>Smigelski Bernice aka Bernice H</t>
  </si>
  <si>
    <t>Smith Jr William G</t>
  </si>
  <si>
    <t>E191</t>
  </si>
  <si>
    <t>043-00004920-00</t>
  </si>
  <si>
    <t>043-00004921-00</t>
  </si>
  <si>
    <t>80x181.8</t>
  </si>
  <si>
    <t>90x152</t>
  </si>
  <si>
    <t>Michael Family Trust Agreement Dated 4/4/18</t>
  </si>
  <si>
    <t>E192</t>
  </si>
  <si>
    <t>042-00000398-00</t>
  </si>
  <si>
    <t>Pearl Valley Cheese Inc</t>
  </si>
  <si>
    <t>Pearl Heritage Properties LLC</t>
  </si>
  <si>
    <t>E193</t>
  </si>
  <si>
    <t>50.3x160</t>
  </si>
  <si>
    <t>Miller Marcia McDonald</t>
  </si>
  <si>
    <t>E194</t>
  </si>
  <si>
    <t>043-00003144-00</t>
  </si>
  <si>
    <t>25x50</t>
  </si>
  <si>
    <t>Wood Deborah S</t>
  </si>
  <si>
    <t>Waggoner Michael E</t>
  </si>
  <si>
    <t>E195</t>
  </si>
  <si>
    <t>021-00000794-00</t>
  </si>
  <si>
    <t>010-00000861-00</t>
  </si>
  <si>
    <t>010-00000858-00</t>
  </si>
  <si>
    <t>Woodward Jewel F</t>
  </si>
  <si>
    <t>E196</t>
  </si>
  <si>
    <t>029-00001292-00</t>
  </si>
  <si>
    <t>029-00001293-00</t>
  </si>
  <si>
    <t>029-00001294-00</t>
  </si>
  <si>
    <t>029-00001295-00</t>
  </si>
  <si>
    <t>029-00001296-00</t>
  </si>
  <si>
    <t>029-00001297-00</t>
  </si>
  <si>
    <t>029-00001298-00</t>
  </si>
  <si>
    <t>029-00001301-00</t>
  </si>
  <si>
    <t>Cognion Carol C &amp; Celia P</t>
  </si>
  <si>
    <t>Coshocton CPC Properties LLC</t>
  </si>
  <si>
    <t>E197</t>
  </si>
  <si>
    <t>022-00000057-00</t>
  </si>
  <si>
    <t>022-00000058-00</t>
  </si>
  <si>
    <t>022-00000059-00</t>
  </si>
  <si>
    <t>55x93.3</t>
  </si>
  <si>
    <t>Hasham Ayaz N aka Ayaz N Furniturewala</t>
  </si>
  <si>
    <t>Manson Douglas S (dec'd)</t>
  </si>
  <si>
    <t>Wade Tim</t>
  </si>
  <si>
    <t>045-05100098-00</t>
  </si>
  <si>
    <t>Ott Pamela S</t>
  </si>
  <si>
    <t>Sugarcreek Hay LLC</t>
  </si>
  <si>
    <t>043-00002444-00</t>
  </si>
  <si>
    <t>61.71x216</t>
  </si>
  <si>
    <t>Simmons Stephen WD</t>
  </si>
  <si>
    <t>041-00000144-20</t>
  </si>
  <si>
    <t>Garnes Michala marie nka Baker</t>
  </si>
  <si>
    <t>Grumman Edward &amp; Misti</t>
  </si>
  <si>
    <t>Mizer Karen L et al</t>
  </si>
  <si>
    <t>E198</t>
  </si>
  <si>
    <t>043-00005603-00</t>
  </si>
  <si>
    <t>105.76 x 105</t>
  </si>
  <si>
    <t>Baird John W &amp; Margie M</t>
  </si>
  <si>
    <t>Baird John W &amp; Margie M   JLRS</t>
  </si>
  <si>
    <t>024-00000025-03</t>
  </si>
  <si>
    <t>Conkle John C &amp; Maxine V</t>
  </si>
  <si>
    <t>Richert Charity et al</t>
  </si>
  <si>
    <t>038-00000405-02</t>
  </si>
  <si>
    <t>Shroyer Donald D &amp; Marilyn S</t>
  </si>
  <si>
    <t>Shroyer Thomas A</t>
  </si>
  <si>
    <t>042-00000354-01</t>
  </si>
  <si>
    <t>Mast Chad W &amp; Catherine A</t>
  </si>
  <si>
    <t>Raber Joseph D &amp; Katie D   JLRS</t>
  </si>
  <si>
    <t>017-00001282-00</t>
  </si>
  <si>
    <t>Miller Cory K et al</t>
  </si>
  <si>
    <t>Bowles David A</t>
  </si>
  <si>
    <t>Tipton Erin M &amp; Jarrod S</t>
  </si>
  <si>
    <t>043-00005169-00</t>
  </si>
  <si>
    <t>Lonsinger O'del D</t>
  </si>
  <si>
    <t>E199</t>
  </si>
  <si>
    <t>043-00003839-00</t>
  </si>
  <si>
    <t xml:space="preserve">Patterson Scott E </t>
  </si>
  <si>
    <t>Patterson Tammie R aka Tammie</t>
  </si>
  <si>
    <t>043-00006045-07</t>
  </si>
  <si>
    <t>Peoples Bank</t>
  </si>
  <si>
    <t>Higby Jarrod D</t>
  </si>
  <si>
    <t>E200</t>
  </si>
  <si>
    <t>037-00000515-00</t>
  </si>
  <si>
    <t>Parks Donald Harold (dec'd)</t>
  </si>
  <si>
    <t>Parks Linda Kay</t>
  </si>
  <si>
    <t>006-00000056-00</t>
  </si>
  <si>
    <t xml:space="preserve">Miller Noah </t>
  </si>
  <si>
    <t>Loretta Anthony M</t>
  </si>
  <si>
    <t>E201</t>
  </si>
  <si>
    <t>Worthington Raymond L (dec'd)</t>
  </si>
  <si>
    <t>Worthington Zoe Ann</t>
  </si>
  <si>
    <t>043-00003469-00</t>
  </si>
  <si>
    <t>48x158</t>
  </si>
  <si>
    <t>O'Dell Karen A</t>
  </si>
  <si>
    <t>Tignor John M</t>
  </si>
  <si>
    <t>043-00000433-00</t>
  </si>
  <si>
    <t>Brenneman Randy L</t>
  </si>
  <si>
    <t>Carter Beau J</t>
  </si>
  <si>
    <t>E202</t>
  </si>
  <si>
    <t>042-00000036-00</t>
  </si>
  <si>
    <t>Brink David C</t>
  </si>
  <si>
    <t>Brink David E &amp; Paul E</t>
  </si>
  <si>
    <t>016-00000420-00</t>
  </si>
  <si>
    <t>Blanford Brenda A</t>
  </si>
  <si>
    <t>Huston Curtis A &amp; Shanda L</t>
  </si>
  <si>
    <t>043-00002644-00</t>
  </si>
  <si>
    <t>Reynolds Michael</t>
  </si>
  <si>
    <t>Ashley Melissa K</t>
  </si>
  <si>
    <t>043-00000312-00</t>
  </si>
  <si>
    <t>44.4x40</t>
  </si>
  <si>
    <t>Laughlin D Ann</t>
  </si>
  <si>
    <t>Lumbatis Benjamin P</t>
  </si>
  <si>
    <t>E203</t>
  </si>
  <si>
    <t>013-00000122-00</t>
  </si>
  <si>
    <t>013-00000123-00</t>
  </si>
  <si>
    <t>013-00000124-00</t>
  </si>
  <si>
    <t>Deadman Roxana et al</t>
  </si>
  <si>
    <t>Carrick Eleanor Smith (dec'd)</t>
  </si>
  <si>
    <t>014-00000799-00</t>
  </si>
  <si>
    <t>014-00000888-00</t>
  </si>
  <si>
    <t>Eizensmits Bert B</t>
  </si>
  <si>
    <t>Raber Marvin J</t>
  </si>
  <si>
    <t>005-00000442-00</t>
  </si>
  <si>
    <t>Miller Marvin A &amp; Dora A</t>
  </si>
  <si>
    <t>029-00000626-00</t>
  </si>
  <si>
    <t>157 x 121</t>
  </si>
  <si>
    <t>Hanna Matthew A &amp; Tammie R</t>
  </si>
  <si>
    <t>Romine Jason M &amp; Sabrina J   JLRS</t>
  </si>
  <si>
    <t>008-00000278-01</t>
  </si>
  <si>
    <t>Davis Rodney D &amp; Robin L</t>
  </si>
  <si>
    <t>Mast Reuben &amp; Anna  JLRS</t>
  </si>
  <si>
    <t>002-00000496-00</t>
  </si>
  <si>
    <t>002-00000494-00</t>
  </si>
  <si>
    <t>Archambault Dianna et al</t>
  </si>
  <si>
    <t>Miller Conrad J</t>
  </si>
  <si>
    <t>042-00000057-07</t>
  </si>
  <si>
    <t>Farver Jeffrey E</t>
  </si>
  <si>
    <t>RJSL Holdings LLC</t>
  </si>
  <si>
    <t>020-00000484-00</t>
  </si>
  <si>
    <t>McCoy Emily Ann</t>
  </si>
  <si>
    <t>Guilliams Brittany D &amp; Montague Thomas M  JLRS</t>
  </si>
  <si>
    <t>E205</t>
  </si>
  <si>
    <t>002-00000515-00</t>
  </si>
  <si>
    <t>Powell Craig  T et al</t>
  </si>
  <si>
    <t>E204</t>
  </si>
  <si>
    <t>014-00000105-00</t>
  </si>
  <si>
    <t>Kauffman David J</t>
  </si>
  <si>
    <t>Powell Craig  T et al JLRS</t>
  </si>
  <si>
    <t>Kauffman David J &amp; Viola I JLRS</t>
  </si>
  <si>
    <t>Lauvray Gregory J et al</t>
  </si>
  <si>
    <t>Mast Atlee A &amp; Mary E JLRS</t>
  </si>
  <si>
    <t>E206</t>
  </si>
  <si>
    <t>Parks Linda K</t>
  </si>
  <si>
    <t>Lousha Heather K</t>
  </si>
  <si>
    <t>043-00005221-00</t>
  </si>
  <si>
    <t>Guillory Leroy &amp; Janet E</t>
  </si>
  <si>
    <t>Wright Casey E &amp; Piyarat   JLRS</t>
  </si>
  <si>
    <t>020-00000809-00</t>
  </si>
  <si>
    <t>50 x 150</t>
  </si>
  <si>
    <t>Hayes Ronald L &amp; Laura A</t>
  </si>
  <si>
    <t>Gress David W</t>
  </si>
  <si>
    <t>043-00005234-00</t>
  </si>
  <si>
    <t>Myers Kyle &amp; April</t>
  </si>
  <si>
    <t>Durben Peter &amp; Amanda</t>
  </si>
  <si>
    <t>040-00000385-03</t>
  </si>
  <si>
    <t>Weaver John M</t>
  </si>
  <si>
    <t>Briar Valley Acres LTD</t>
  </si>
  <si>
    <t>035-00000898-04</t>
  </si>
  <si>
    <t>Wells Lloyd H</t>
  </si>
  <si>
    <t>Town Hill Acres LLC</t>
  </si>
  <si>
    <t>012-00000101-00</t>
  </si>
  <si>
    <t>Eizensmits Lyndsie J &amp; Bert B</t>
  </si>
  <si>
    <t>Griffin Vicki L &amp; Carol M</t>
  </si>
  <si>
    <t>042-00000520-00</t>
  </si>
  <si>
    <t>Poole Dean F &amp; Jacqueline L</t>
  </si>
  <si>
    <t>Dunlevy Joshua W</t>
  </si>
  <si>
    <t>014-00000289-01</t>
  </si>
  <si>
    <t>Hickman Joshua L</t>
  </si>
  <si>
    <t>Phillip Simon &amp; Laura  JLRS</t>
  </si>
  <si>
    <t>002-00000531-00</t>
  </si>
  <si>
    <t>Yoder Aaron R &amp; Linda R</t>
  </si>
  <si>
    <t>Troyer Kevin &amp; Susan JLRS</t>
  </si>
  <si>
    <t>032-00000357-00</t>
  </si>
  <si>
    <t>Starner Veronica, Success TTEE</t>
  </si>
  <si>
    <t>Troyer Samuel &amp; Katie   JLRS</t>
  </si>
  <si>
    <t>KoltLand Investments LLC</t>
  </si>
  <si>
    <t xml:space="preserve">Yoder Aden &amp; Effie/ Cindy </t>
  </si>
  <si>
    <t>020-00000671-00</t>
  </si>
  <si>
    <t>Boatman James E et al</t>
  </si>
  <si>
    <t>Osborne Darrell R &amp; Anita   JLRS</t>
  </si>
  <si>
    <t>012-00000201-00</t>
  </si>
  <si>
    <t>012-00000200-00</t>
  </si>
  <si>
    <t>60x132</t>
  </si>
  <si>
    <t>Fields Troy S &amp; Karen S</t>
  </si>
  <si>
    <t>Grason Properties LLC &amp; Skelton James R &amp; Denell R</t>
  </si>
  <si>
    <t>024-00000025-00</t>
  </si>
  <si>
    <t>Welty Scott D &amp; Carol A</t>
  </si>
  <si>
    <t>Lint Beth A</t>
  </si>
  <si>
    <t>E207</t>
  </si>
  <si>
    <t>042-00000163-00</t>
  </si>
  <si>
    <t>042-00000509-00</t>
  </si>
  <si>
    <t>042-00000508-00</t>
  </si>
  <si>
    <t>Simmons Jerry A (dec'd)</t>
  </si>
  <si>
    <t>Simmons Audrey</t>
  </si>
  <si>
    <t>002-00000422-00</t>
  </si>
  <si>
    <t>Shearrow Virginia K</t>
  </si>
  <si>
    <t xml:space="preserve">Cameron Blake Edward </t>
  </si>
  <si>
    <t>005-00000172-00</t>
  </si>
  <si>
    <t>Hawkins Rick dba Rick's Timber Co</t>
  </si>
  <si>
    <t>Hershberger Mose H &amp; Katie C JLRS</t>
  </si>
  <si>
    <t>010-00000478-00</t>
  </si>
  <si>
    <t>97x100</t>
  </si>
  <si>
    <t>Nelson Mary S</t>
  </si>
  <si>
    <t>Elkins Russell K &amp; Brenda L JLRS</t>
  </si>
  <si>
    <t>021-00000392-00</t>
  </si>
  <si>
    <t>Foster Ruby M nka Sharier Ruby M &amp; Harold J</t>
  </si>
  <si>
    <t>Marquinez Alyse Marie</t>
  </si>
  <si>
    <t>043-00003499-00</t>
  </si>
  <si>
    <t>50x117.5</t>
  </si>
  <si>
    <t>Gable Harley Thomas &amp; Carol</t>
  </si>
  <si>
    <t>Randles Jo Ann</t>
  </si>
  <si>
    <t>042-00000358-03</t>
  </si>
  <si>
    <t>Stein Renee D fka Renee D Warren</t>
  </si>
  <si>
    <t>Miller Eli M &amp; Mary E JLRS</t>
  </si>
  <si>
    <t>003-00000876-23</t>
  </si>
  <si>
    <t>Bruner Land Company Inc</t>
  </si>
  <si>
    <t>Bucksbarg Jason Scott</t>
  </si>
  <si>
    <t>014-00000602-00</t>
  </si>
  <si>
    <t>Schneck Barry J &amp; Bonnie J</t>
  </si>
  <si>
    <t>A&amp;J and Sons LLC</t>
  </si>
  <si>
    <t>043-000002510-00</t>
  </si>
  <si>
    <t>52x172</t>
  </si>
  <si>
    <t>Magness Real Estate LLC</t>
  </si>
  <si>
    <t>Fink Kayla M</t>
  </si>
  <si>
    <t>E208</t>
  </si>
  <si>
    <t>018-00000950-00</t>
  </si>
  <si>
    <t>018-00000963-00</t>
  </si>
  <si>
    <t>Overholt James A &amp; Mary Lou</t>
  </si>
  <si>
    <t xml:space="preserve">Overholt James A &amp; Mary Lou CO TTEES </t>
  </si>
  <si>
    <t>031-00000080-04</t>
  </si>
  <si>
    <t>Wagner Brandi L et al</t>
  </si>
  <si>
    <t>Jaqua Tony M</t>
  </si>
  <si>
    <t>032-00000360-00</t>
  </si>
  <si>
    <t>032-00000361-00</t>
  </si>
  <si>
    <t>032-00000362-00</t>
  </si>
  <si>
    <t>Bradford James R</t>
  </si>
  <si>
    <t>E209</t>
  </si>
  <si>
    <t>013-00000785-06</t>
  </si>
  <si>
    <t>Richard Ruth (dec'd) - LE</t>
  </si>
  <si>
    <t>Vance William G &amp; Edith E</t>
  </si>
  <si>
    <t>041-00000144-07</t>
  </si>
  <si>
    <t>Mohler Jamie</t>
  </si>
  <si>
    <t>Commeans Ryan A</t>
  </si>
  <si>
    <t>026-00000453-00</t>
  </si>
  <si>
    <t>RHL Land Company LLC</t>
  </si>
  <si>
    <t>White Michael A &amp; Dawn E  JLRS</t>
  </si>
  <si>
    <t>Vance Edith E (+ Exec)</t>
  </si>
  <si>
    <t>Yoder Ivan A &amp; Kathy M   JLRS</t>
  </si>
  <si>
    <t>003-00000176-01</t>
  </si>
  <si>
    <t>Miller Paul J &amp; John P</t>
  </si>
  <si>
    <t>E210</t>
  </si>
  <si>
    <t>018-00000350-00</t>
  </si>
  <si>
    <t>Cognion Carl C &amp; Celia P</t>
  </si>
  <si>
    <t>Cognion Todd R</t>
  </si>
  <si>
    <t>043-00004735-00</t>
  </si>
  <si>
    <t>043-00004736-00</t>
  </si>
  <si>
    <t>125 x 343.82</t>
  </si>
  <si>
    <t>16 x 329.20</t>
  </si>
  <si>
    <t>Robinson Judith Ann</t>
  </si>
  <si>
    <t>McPeck Phillip J</t>
  </si>
  <si>
    <t>003-00000477-08</t>
  </si>
  <si>
    <t>Foster Jay G</t>
  </si>
  <si>
    <t>Hayes Ronald L &amp; Laura A  JLRS</t>
  </si>
  <si>
    <t>038-00000249-02</t>
  </si>
  <si>
    <t>Luburgh Todd Lee &amp; Marie Louise Eaches</t>
  </si>
  <si>
    <t>Poole Dean &amp; Jacqueline   JLRS</t>
  </si>
  <si>
    <t>Miller David &amp; Cindy/ Danny</t>
  </si>
  <si>
    <t>004-00000539-00</t>
  </si>
  <si>
    <t>143.75x81</t>
  </si>
  <si>
    <t>Gable Harley Thomas and Carol A</t>
  </si>
  <si>
    <t>Fox Jeffrey W and Lisa L JLRS</t>
  </si>
  <si>
    <t>004-00000540-00</t>
  </si>
  <si>
    <t>80x148.67</t>
  </si>
  <si>
    <t>Same</t>
  </si>
  <si>
    <t>043-00002749-00</t>
  </si>
  <si>
    <t>66 x 67.5</t>
  </si>
  <si>
    <t>Cox A Todd et al</t>
  </si>
  <si>
    <t>T Darr LLC</t>
  </si>
  <si>
    <t>014-00000249-01</t>
  </si>
  <si>
    <t>RAC Real Estate Investment LLC</t>
  </si>
  <si>
    <t>Yoder Edward James &amp; Joyce Marie</t>
  </si>
  <si>
    <t>042-00000465-02</t>
  </si>
  <si>
    <t>Miller Mary L &amp; Marie M JLRS</t>
  </si>
  <si>
    <t>E212</t>
  </si>
  <si>
    <t>012-00000261-00</t>
  </si>
  <si>
    <t>59x 125</t>
  </si>
  <si>
    <t>Miller Reuben L &amp; Marty L</t>
  </si>
  <si>
    <t>Hebron Jeremy &amp; Kendra</t>
  </si>
  <si>
    <t>E211</t>
  </si>
  <si>
    <t>E214</t>
  </si>
  <si>
    <t>017-00000737-00</t>
  </si>
  <si>
    <t>100x120 .27 A</t>
  </si>
  <si>
    <t>Williamson Robert L</t>
  </si>
  <si>
    <t>Williamson Robert L Family Irrevocable Trust</t>
  </si>
  <si>
    <t>032-00000149-00</t>
  </si>
  <si>
    <t>Hendershot Jr Jack GG &amp; Candace H</t>
  </si>
  <si>
    <t xml:space="preserve">Troyer Abe H &amp; Larry A </t>
  </si>
  <si>
    <t>029-00000482-10</t>
  </si>
  <si>
    <t>109x211</t>
  </si>
  <si>
    <t>Stainer Dustin C et al</t>
  </si>
  <si>
    <t>Oyler Keith A &amp; Ida C</t>
  </si>
  <si>
    <t>013-00000474-00</t>
  </si>
  <si>
    <t>Custer Dennis J &amp; Lori L</t>
  </si>
  <si>
    <t>Custer Marc A &amp; Brandi L</t>
  </si>
  <si>
    <t>Hatfield Cy</t>
  </si>
  <si>
    <t>Wells Fargo Bank NA</t>
  </si>
  <si>
    <t>031-00000026-00</t>
  </si>
  <si>
    <t>008-00000565-00</t>
  </si>
  <si>
    <t>008-00000567-00</t>
  </si>
  <si>
    <t>008-00000569-00</t>
  </si>
  <si>
    <t>Yoder Emery M &amp; Amanda E</t>
  </si>
  <si>
    <t>Hershberger Marty J &amp; Mary Esta JLRS</t>
  </si>
  <si>
    <t>008-00000069-00</t>
  </si>
  <si>
    <t>008-00000070-00</t>
  </si>
  <si>
    <t>Hershberger David E &amp; Fannie H</t>
  </si>
  <si>
    <t>Raber Leon D &amp; Malinda D</t>
  </si>
  <si>
    <t>043-00002291-00</t>
  </si>
  <si>
    <t>134.09 x 95</t>
  </si>
  <si>
    <t>Bryant Katherine Bechtol</t>
  </si>
  <si>
    <t>Lindell Thomas R &amp; Kathy   JLRS</t>
  </si>
  <si>
    <t>E213</t>
  </si>
  <si>
    <t>E215</t>
  </si>
  <si>
    <t>004-00000519-00</t>
  </si>
  <si>
    <t>100 x 360</t>
  </si>
  <si>
    <t>Lorenz Jay L &amp; Arleen J</t>
  </si>
  <si>
    <t>Lorenz Jay L</t>
  </si>
  <si>
    <t>Rice Jan M</t>
  </si>
  <si>
    <t>027-00001085-02</t>
  </si>
  <si>
    <t>Chandler Carl D</t>
  </si>
  <si>
    <t>Howell Dana</t>
  </si>
  <si>
    <t>027-000001085-07</t>
  </si>
  <si>
    <t>Troyer Merlin D &amp; Eva</t>
  </si>
  <si>
    <t>Chandler Carolyn Sue (dec'd)</t>
  </si>
  <si>
    <t>014-00000353-01</t>
  </si>
  <si>
    <t>Hahn Kristoffer E</t>
  </si>
  <si>
    <t>Parsons Bryan M &amp; Katie E</t>
  </si>
  <si>
    <t>022-00000014-00</t>
  </si>
  <si>
    <t>Parmitter Tina M</t>
  </si>
  <si>
    <t>Living the Dream Outfitters LLC</t>
  </si>
  <si>
    <t>E216</t>
  </si>
  <si>
    <t>022-00000065-00</t>
  </si>
  <si>
    <t>022-00000066-00</t>
  </si>
  <si>
    <t>84.1 x 130</t>
  </si>
  <si>
    <t>Bailey Raymond A (dec'd) - LE</t>
  </si>
  <si>
    <t>Bailey Steven Ray JR</t>
  </si>
  <si>
    <t>E217</t>
  </si>
  <si>
    <t>008-00000229-04</t>
  </si>
  <si>
    <t>Miller Dennis M</t>
  </si>
  <si>
    <t>Miller Dennis M &amp; Laura W   JLRS</t>
  </si>
  <si>
    <t>E218</t>
  </si>
  <si>
    <t>008-00000133-00</t>
  </si>
  <si>
    <t>Miller Andrew D (dec'd)- LE</t>
  </si>
  <si>
    <t>Yoder Eli A &amp; Naomi A   JLRS</t>
  </si>
  <si>
    <t>008-00000133-01</t>
  </si>
  <si>
    <t>Yoder Eli A &amp; Naomi A/ Miller Annie m</t>
  </si>
  <si>
    <t>Barkman Henry A &amp; Ruth Ann   JLRS</t>
  </si>
  <si>
    <t>042-00000235-00</t>
  </si>
  <si>
    <t>Kocher Mark O Barbara</t>
  </si>
  <si>
    <t>Appleton Larry Wayne</t>
  </si>
  <si>
    <t>E219</t>
  </si>
  <si>
    <t>42 x 147.88</t>
  </si>
  <si>
    <t>Grason Properties (1/2 int)</t>
  </si>
  <si>
    <t>Skelton James R &amp; Denell</t>
  </si>
  <si>
    <t>002-00000488-00</t>
  </si>
  <si>
    <t>Our Base Holdings LLC</t>
  </si>
  <si>
    <t>Bellissimo Futuro LLC</t>
  </si>
  <si>
    <t>020-00001077-00</t>
  </si>
  <si>
    <t>53.40x108.19/6.55x108.99</t>
  </si>
  <si>
    <t>Temple, Anna O (dec'd)</t>
  </si>
  <si>
    <t>Phillabaum Dora Louise</t>
  </si>
  <si>
    <t>E220</t>
  </si>
  <si>
    <t>009-00000094-01</t>
  </si>
  <si>
    <t>Hochstetler Jacob M</t>
  </si>
  <si>
    <t>Hochstetler Jacob M &amp; Katie    JLRS</t>
  </si>
  <si>
    <t>E221</t>
  </si>
  <si>
    <t>038-00000596-00</t>
  </si>
  <si>
    <t>038-00000596-01</t>
  </si>
  <si>
    <t>Lot 1</t>
  </si>
  <si>
    <t>Lot 2</t>
  </si>
  <si>
    <t>Yoder Marty  aka Marty E</t>
  </si>
  <si>
    <t>Yoder Marty E &amp; Fannie  JLRS</t>
  </si>
  <si>
    <t>50x115</t>
  </si>
  <si>
    <t>Price, Tracy</t>
  </si>
  <si>
    <t>Schultz Nancy and Scott J</t>
  </si>
  <si>
    <t>043-00000462-00</t>
  </si>
  <si>
    <t>72.1 x 50</t>
  </si>
  <si>
    <t xml:space="preserve">Spotswood Enterprises </t>
  </si>
  <si>
    <t>AJ&amp;BD Rentals LLC</t>
  </si>
  <si>
    <t>E222</t>
  </si>
  <si>
    <t>017-00000220-00</t>
  </si>
  <si>
    <t>Hiser Esther B</t>
  </si>
  <si>
    <t>Mueller Mary Ann &amp; Carol Jean JLRS</t>
  </si>
  <si>
    <t>E223</t>
  </si>
  <si>
    <t>035-00000122-00</t>
  </si>
  <si>
    <t>Jacobs Lucille M (dec'd) TTEE</t>
  </si>
  <si>
    <t>Hendrix Robert S SUCC TTEE</t>
  </si>
  <si>
    <t>E224</t>
  </si>
  <si>
    <t>Fabian Tina D TTEE</t>
  </si>
  <si>
    <t>031-00000055-41</t>
  </si>
  <si>
    <t>Sec of Housing &amp; Urban Development</t>
  </si>
  <si>
    <t>Cochran Larry R &amp; Donna J</t>
  </si>
  <si>
    <t>47.75 x 150</t>
  </si>
  <si>
    <t>Adams Rosella</t>
  </si>
  <si>
    <t>043-00001173-00</t>
  </si>
  <si>
    <t>48.3 x 150</t>
  </si>
  <si>
    <t>Duling James Patrick</t>
  </si>
  <si>
    <t>Cornelius Alan P &amp; Tamara M  JLRS</t>
  </si>
  <si>
    <t>020-00000499-00</t>
  </si>
  <si>
    <t>52 x 129</t>
  </si>
  <si>
    <t>Ball Peggy Lynn et al</t>
  </si>
  <si>
    <t>Bradford Kyle D</t>
  </si>
  <si>
    <t>E225</t>
  </si>
  <si>
    <t>020-00000681-00</t>
  </si>
  <si>
    <t>50 x 130</t>
  </si>
  <si>
    <t>Mccomber Thomas A</t>
  </si>
  <si>
    <t>McComber Robert Allen</t>
  </si>
  <si>
    <t>E226</t>
  </si>
  <si>
    <t>026-00000247-00</t>
  </si>
  <si>
    <t>Large Bernadine (F)</t>
  </si>
  <si>
    <t>Large James W</t>
  </si>
  <si>
    <t>026-00000248-00</t>
  </si>
  <si>
    <t>026-00000249-00</t>
  </si>
  <si>
    <t>026-00000520-00</t>
  </si>
  <si>
    <t>026-00000247-01</t>
  </si>
  <si>
    <t>026-00000246-02</t>
  </si>
  <si>
    <t>026-00000246-00</t>
  </si>
  <si>
    <t>E227</t>
  </si>
  <si>
    <t>008-00000430-02</t>
  </si>
  <si>
    <t>Troyer Brian D</t>
  </si>
  <si>
    <t>Troyer Melissa J</t>
  </si>
  <si>
    <t>E228</t>
  </si>
  <si>
    <t>029-00000279-00</t>
  </si>
  <si>
    <t>Historic District Properties LLC</t>
  </si>
  <si>
    <t>McKenna Gerald B &amp; Jean D TTEES</t>
  </si>
  <si>
    <t>017-00000331-01</t>
  </si>
  <si>
    <t>Mullett Jeffery</t>
  </si>
  <si>
    <t>Birkhimer Bradley P &amp; Cassandra D JLRS</t>
  </si>
  <si>
    <t>E229</t>
  </si>
  <si>
    <t>020-00000659-00</t>
  </si>
  <si>
    <t>26 x 118</t>
  </si>
  <si>
    <t>Twisted Creek Properties LLC</t>
  </si>
  <si>
    <t>043-00000251-00</t>
  </si>
  <si>
    <t>003-00000509-07</t>
  </si>
  <si>
    <t>Sibert Michael &amp; Gretchen JLRS</t>
  </si>
  <si>
    <t>E230</t>
  </si>
  <si>
    <t>026-00000246-06</t>
  </si>
  <si>
    <t>Large Bernadine (dec'd)</t>
  </si>
  <si>
    <t>mineral</t>
  </si>
  <si>
    <t>035-00000351-00</t>
  </si>
  <si>
    <t>Millmine Brenda</t>
  </si>
  <si>
    <t>Meddings Christopher J</t>
  </si>
  <si>
    <t>020-00000480-00</t>
  </si>
  <si>
    <t>Dickerson Victor W</t>
  </si>
  <si>
    <t>JAJA, LLC</t>
  </si>
  <si>
    <t>031-00000236-02</t>
  </si>
  <si>
    <t>Zehr Robert James &amp; Elena M   JLRS</t>
  </si>
  <si>
    <t>031-00000236-03</t>
  </si>
  <si>
    <t>031-00000236-00</t>
  </si>
  <si>
    <t>031-00000236-05</t>
  </si>
  <si>
    <t>033-00000141-00</t>
  </si>
  <si>
    <t>Vance Margarete M</t>
  </si>
  <si>
    <t>Miller David N</t>
  </si>
  <si>
    <t>031-00000236-06</t>
  </si>
  <si>
    <t>Newsome Richard L &amp; Tammy S JLRS</t>
  </si>
  <si>
    <t>E231</t>
  </si>
  <si>
    <t>012-00000018-00</t>
  </si>
  <si>
    <t>66x123</t>
  </si>
  <si>
    <t>Estate of Raymond L Worthington, deceased and Zoe A Worthington</t>
  </si>
  <si>
    <t>012-00000080-00</t>
  </si>
  <si>
    <t>043-00005873-25</t>
  </si>
  <si>
    <t>Albert Land Investment LLC</t>
  </si>
  <si>
    <t>Broadwater Scott J &amp; Tasha L JLRS</t>
  </si>
  <si>
    <t>E232</t>
  </si>
  <si>
    <t>018-00000579-09</t>
  </si>
  <si>
    <t>Wiley Jessica J</t>
  </si>
  <si>
    <t>Wiley Daniel J</t>
  </si>
  <si>
    <t>043-00005873-08</t>
  </si>
  <si>
    <t>Opie Daniel G &amp; Anna J &amp; Lawson Opha L &amp; Lana K JLRS</t>
  </si>
  <si>
    <t>043-00004393-00</t>
  </si>
  <si>
    <t>Hart Daniel W</t>
  </si>
  <si>
    <t>Bailey Robert E Jr</t>
  </si>
  <si>
    <t>Worthington Zoe Ann aka Zoe A</t>
  </si>
  <si>
    <t>Revay William &amp; Kathleen H JLRS</t>
  </si>
  <si>
    <t>E235</t>
  </si>
  <si>
    <t>009-00000256-05</t>
  </si>
  <si>
    <t>042-00000331-00</t>
  </si>
  <si>
    <t>042-00000332-00</t>
  </si>
  <si>
    <t>Warren Connie S nka Connie S. Ridenour</t>
  </si>
  <si>
    <t>Warren James P</t>
  </si>
  <si>
    <t>043-00005873-13</t>
  </si>
  <si>
    <t>Bradford Jason R &amp; Albertson  Thomas R &amp; Cynthia S</t>
  </si>
  <si>
    <t>E238</t>
  </si>
  <si>
    <t>043-00004009-00</t>
  </si>
  <si>
    <t>037-00000554-00</t>
  </si>
  <si>
    <t>043-00006034-00</t>
  </si>
  <si>
    <t>043-00003167-00</t>
  </si>
  <si>
    <t>043-00006356-00</t>
  </si>
  <si>
    <t>043-00004019-00</t>
  </si>
  <si>
    <t>043-00004018-00</t>
  </si>
  <si>
    <t>043-00004017-00</t>
  </si>
  <si>
    <t>043-00004126-00</t>
  </si>
  <si>
    <t>043-00004016-00</t>
  </si>
  <si>
    <t>043-00004015-00</t>
  </si>
  <si>
    <t>043-00003170-00</t>
  </si>
  <si>
    <t>043-00001267-00</t>
  </si>
  <si>
    <t>Spirit Funding LLC</t>
  </si>
  <si>
    <t>E233</t>
  </si>
  <si>
    <t>017-00000032-00</t>
  </si>
  <si>
    <t>Hardesty William N (Estate)</t>
  </si>
  <si>
    <t>Hardesty Amelia B</t>
  </si>
  <si>
    <t>E234</t>
  </si>
  <si>
    <t>043-00002833-00</t>
  </si>
  <si>
    <t>20 x 150</t>
  </si>
  <si>
    <t>Humphreys Christina M, TTEE</t>
  </si>
  <si>
    <t>Coffman James Lee III, Success TTEE</t>
  </si>
  <si>
    <t>E236</t>
  </si>
  <si>
    <t>020-00000748-00</t>
  </si>
  <si>
    <t>020-00000749-00</t>
  </si>
  <si>
    <t>In Lot 649</t>
  </si>
  <si>
    <t>IN Lot 648</t>
  </si>
  <si>
    <t>LE- Wall Darlene M</t>
  </si>
  <si>
    <t>Croy Donna L</t>
  </si>
  <si>
    <t>043-00004048-00</t>
  </si>
  <si>
    <t>42x150</t>
  </si>
  <si>
    <t xml:space="preserve">Linn Katherine I </t>
  </si>
  <si>
    <t>U.S. Bank National Association as Indenture Trustee</t>
  </si>
  <si>
    <t>E239</t>
  </si>
  <si>
    <t>043-00000265-00</t>
  </si>
  <si>
    <t>Baker Eric A</t>
  </si>
  <si>
    <t>E240</t>
  </si>
  <si>
    <t>X</t>
  </si>
  <si>
    <t>043-00004363-00</t>
  </si>
  <si>
    <t>50 X 60</t>
  </si>
  <si>
    <t>043-00000267-00</t>
  </si>
  <si>
    <t>043-0000269-00</t>
  </si>
  <si>
    <t>043-0000270-00</t>
  </si>
  <si>
    <t>043-00000271-00</t>
  </si>
  <si>
    <t>043-00000272-00</t>
  </si>
  <si>
    <t>043-00000273-00</t>
  </si>
  <si>
    <t>043-00000275-00</t>
  </si>
  <si>
    <t>043-00000276-00</t>
  </si>
  <si>
    <t>043-00001507-00</t>
  </si>
  <si>
    <t>043-00001509-00</t>
  </si>
  <si>
    <t>043-00001511-00</t>
  </si>
  <si>
    <t>043-00001516-00</t>
  </si>
  <si>
    <t>IN LOT 1508</t>
  </si>
  <si>
    <t>IN LOT 1509</t>
  </si>
  <si>
    <t>IN LOT 1510</t>
  </si>
  <si>
    <t>IN LOT 1511</t>
  </si>
  <si>
    <t>IN LOT 1513</t>
  </si>
  <si>
    <t>IN LOT 1514</t>
  </si>
  <si>
    <t>IN LOT 1512</t>
  </si>
  <si>
    <t>OUT LOT 143</t>
  </si>
  <si>
    <t>IN LOT 1505</t>
  </si>
  <si>
    <t>IN LOT 1506</t>
  </si>
  <si>
    <t>IN LOT 1507</t>
  </si>
  <si>
    <t>IN LOT 1504</t>
  </si>
  <si>
    <t>FORFEITED - JIRA Investments LLC</t>
  </si>
  <si>
    <t>FORFEITED - Pelfrey Kenneth</t>
  </si>
  <si>
    <t>Murray Leslie G</t>
  </si>
  <si>
    <t>013-00001741-00</t>
  </si>
  <si>
    <t>Bryant William H</t>
  </si>
  <si>
    <t>Bryant Barbara J (dec'd)</t>
  </si>
  <si>
    <t>E242</t>
  </si>
  <si>
    <t>009-00000099-00</t>
  </si>
  <si>
    <t>018-00001670-00</t>
  </si>
  <si>
    <t>Grewell Victor R &amp; Reta M</t>
  </si>
  <si>
    <t>Dietl Lars &amp; Dietl-Lew Caroline S</t>
  </si>
  <si>
    <t>Guilliams Karen L &amp; Jeffrey J</t>
  </si>
  <si>
    <t>Guilliams Jeffrey J</t>
  </si>
  <si>
    <t>043-00005873-18</t>
  </si>
  <si>
    <t>Given Janelle L</t>
  </si>
  <si>
    <t>040-00000086-06</t>
  </si>
  <si>
    <t>Jaqua Tony M &amp; Lisa M</t>
  </si>
  <si>
    <t>Prouty Raymond Michael &amp; Michael Raymond JLRS</t>
  </si>
  <si>
    <t>013-00000328-00</t>
  </si>
  <si>
    <t>Woods Bertman E III &amp; Tangy</t>
  </si>
  <si>
    <t>Roberts Marie</t>
  </si>
  <si>
    <t>E243</t>
  </si>
  <si>
    <t>043-00006197-00</t>
  </si>
  <si>
    <t>23x77</t>
  </si>
  <si>
    <t>Forfeited - JIRA Investments LLC</t>
  </si>
  <si>
    <t>LFP10 LLC</t>
  </si>
  <si>
    <t>E244</t>
  </si>
  <si>
    <t>043-00000701-00</t>
  </si>
  <si>
    <t>25x188.5</t>
  </si>
  <si>
    <t xml:space="preserve">Forfeited - Jim Celeschi et al </t>
  </si>
  <si>
    <t>Appis Jim</t>
  </si>
  <si>
    <t>031-00000236-01</t>
  </si>
  <si>
    <t>Thomas Allen Houck</t>
  </si>
  <si>
    <t>E246</t>
  </si>
  <si>
    <t>044-00000174-00</t>
  </si>
  <si>
    <t>044-00000690-00</t>
  </si>
  <si>
    <t>004-00000355-00</t>
  </si>
  <si>
    <t>004-00000782-00</t>
  </si>
  <si>
    <t>013-00001610-00</t>
  </si>
  <si>
    <t>66x141</t>
  </si>
  <si>
    <t>66x165</t>
  </si>
  <si>
    <t>Taylor Pamela S (dec'd)</t>
  </si>
  <si>
    <t>Fisher Jo Ann</t>
  </si>
  <si>
    <t>035-00000719-00</t>
  </si>
  <si>
    <t>035-00000720-00</t>
  </si>
  <si>
    <t>035-00000718-00</t>
  </si>
  <si>
    <t>Cramblett Michael A</t>
  </si>
  <si>
    <t>Cramblett Joseph A</t>
  </si>
  <si>
    <t>E247</t>
  </si>
  <si>
    <t>033-00000368-01</t>
  </si>
  <si>
    <t>034-00000025-01</t>
  </si>
  <si>
    <t>Miller Ivan R &amp; Rebecca Sue</t>
  </si>
  <si>
    <t>Miller Ivan R &amp; Rebecca Sue CO TTEES</t>
  </si>
  <si>
    <t>033-00000178-01</t>
  </si>
  <si>
    <t>Troyer Merlin D &amp; Eva and Wilson Ted H &amp; Ardelle Beth</t>
  </si>
  <si>
    <t>Mall Curtis B &amp; Debbie A JLRS</t>
  </si>
  <si>
    <t>014-00000871-00</t>
  </si>
  <si>
    <t>Fulton George &amp; Karen</t>
  </si>
  <si>
    <t>Barclay John</t>
  </si>
  <si>
    <t>E248</t>
  </si>
  <si>
    <t>E249</t>
  </si>
  <si>
    <t>E241</t>
  </si>
  <si>
    <t>042-10200001-01</t>
  </si>
  <si>
    <t>042-10200001-02</t>
  </si>
  <si>
    <t>Bd of County Commissioners of Cosh Co Ohio</t>
  </si>
  <si>
    <t>CCS Farms LLC</t>
  </si>
  <si>
    <t>042-10200003-02</t>
  </si>
  <si>
    <t>042-10200003-03</t>
  </si>
  <si>
    <t>042-10200003-04</t>
  </si>
  <si>
    <t>Board of County Commissioners of Cosh County Ohio</t>
  </si>
  <si>
    <t>020-00000180-00</t>
  </si>
  <si>
    <t>Goodwill Travis et al</t>
  </si>
  <si>
    <t>Schlabach Travis J</t>
  </si>
  <si>
    <t>013-00000117-02</t>
  </si>
  <si>
    <t>Hill Christopher O &amp; Hill Mary Lou</t>
  </si>
  <si>
    <t>DePalma Nancy &amp; Teresa   JLRS</t>
  </si>
  <si>
    <t>E250</t>
  </si>
  <si>
    <t>018-00000342-00</t>
  </si>
  <si>
    <t>029-00001201-00</t>
  </si>
  <si>
    <t>Harvey Marjorie H</t>
  </si>
  <si>
    <t>Harvey Dale R</t>
  </si>
  <si>
    <t>E251</t>
  </si>
  <si>
    <t>009-00000104-00</t>
  </si>
  <si>
    <t>Warren Paul R (dec'd)</t>
  </si>
  <si>
    <t>Specht Kevin W &amp; Tamara P</t>
  </si>
  <si>
    <t>037-00000501-00</t>
  </si>
  <si>
    <t>037-00000264-00</t>
  </si>
  <si>
    <t>037-00000265-00</t>
  </si>
  <si>
    <t>Dovenbarger Kenneth R &amp; Owens William CO TTEES</t>
  </si>
  <si>
    <t>Sharier Kevin L</t>
  </si>
  <si>
    <t>PA Sutton Real Estate Holdings LLC</t>
  </si>
  <si>
    <t>Sweetwater Farm Holdings LLC</t>
  </si>
  <si>
    <t>50 X 150</t>
  </si>
  <si>
    <t>First National Acceptance Company</t>
  </si>
  <si>
    <t>E245</t>
  </si>
  <si>
    <t>031-00000040-00</t>
  </si>
  <si>
    <t>031-00000183-00</t>
  </si>
  <si>
    <t>Helmuth Raymond J &amp; Leanna Kay</t>
  </si>
  <si>
    <t>031-00000283-02</t>
  </si>
  <si>
    <t>Hoy John W Jr</t>
  </si>
  <si>
    <t>Hoy John W III</t>
  </si>
  <si>
    <t>013-00001909-00</t>
  </si>
  <si>
    <t>Vanaman James E</t>
  </si>
  <si>
    <t>Wills Scott A &amp; Emily E JLRS</t>
  </si>
  <si>
    <t>E252</t>
  </si>
  <si>
    <t>027-00000458-00</t>
  </si>
  <si>
    <t>027-00000459-00</t>
  </si>
  <si>
    <t>017-00001089-00</t>
  </si>
  <si>
    <t>10x132</t>
  </si>
  <si>
    <t>Glass William E (dec'd)</t>
  </si>
  <si>
    <t>Ozak Roseann M</t>
  </si>
  <si>
    <t>E253</t>
  </si>
  <si>
    <t>017-00001206-00</t>
  </si>
  <si>
    <t>Coates Dale M &amp; Deborah A</t>
  </si>
  <si>
    <t>Coates Dale M &amp; Deborah A JLRS</t>
  </si>
  <si>
    <t>E254</t>
  </si>
  <si>
    <t>013-00000239-00</t>
  </si>
  <si>
    <t>Powell John M</t>
  </si>
  <si>
    <t>Powell John M &amp; Kathy A</t>
  </si>
  <si>
    <t>Miller Dan D &amp; Frieda J</t>
  </si>
  <si>
    <t>E255</t>
  </si>
  <si>
    <t>021-00000037-00</t>
  </si>
  <si>
    <t>021-00000038-00</t>
  </si>
  <si>
    <t>Brill Sandra (dec'd)</t>
  </si>
  <si>
    <t>Rizer April C et al</t>
  </si>
  <si>
    <t>004-00000545-00</t>
  </si>
  <si>
    <t>140x102.87</t>
  </si>
  <si>
    <t>Wright Charles A</t>
  </si>
  <si>
    <t>Fry James L &amp; Doris M JLRS</t>
  </si>
  <si>
    <t>010-00000352-00</t>
  </si>
  <si>
    <t>Pioneer Investment Corp</t>
  </si>
  <si>
    <t>043-00005504-00</t>
  </si>
  <si>
    <t>Stafford Burl J &amp; Runalda</t>
  </si>
  <si>
    <t>Perdue David W &amp; Margaret JLRS</t>
  </si>
  <si>
    <t>010-00000495-00</t>
  </si>
  <si>
    <t>038-00000526-00</t>
  </si>
  <si>
    <t>010-00000734-00</t>
  </si>
  <si>
    <t>Smith Brittleigh J</t>
  </si>
  <si>
    <t>Stevenson Robert L &amp; Desa R JLRS</t>
  </si>
  <si>
    <t>020-00000627-00</t>
  </si>
  <si>
    <t>Thornsley Mitchell E</t>
  </si>
  <si>
    <t>Laughlin Ann</t>
  </si>
  <si>
    <t>044-00000585-25</t>
  </si>
  <si>
    <t>Lawrence John D Trustee of the John D. Lawrence Rev. Living Trust</t>
  </si>
  <si>
    <t xml:space="preserve">Smailes Van W &amp; Jandi S </t>
  </si>
  <si>
    <t>030-00000238-00</t>
  </si>
  <si>
    <t>Hamilton Charles A</t>
  </si>
  <si>
    <t>Hamilton Laurie A &amp; Rick Keffer</t>
  </si>
  <si>
    <t>043-00004725-00</t>
  </si>
  <si>
    <t>150x231.06</t>
  </si>
  <si>
    <t>Pierce Carol H</t>
  </si>
  <si>
    <t>Howell Brian R &amp; Bush Kara N</t>
  </si>
  <si>
    <t>20x150</t>
  </si>
  <si>
    <t>Coffman James Lee SUC TTE</t>
  </si>
  <si>
    <t>Devenney Jacob</t>
  </si>
  <si>
    <t>E237</t>
  </si>
  <si>
    <t>043-00005157-00</t>
  </si>
  <si>
    <t>Decenzo Dorothy L</t>
  </si>
  <si>
    <t>Decenzo Dorothy L Irrev Trust</t>
  </si>
  <si>
    <t>Yoder Roy A &amp; Marianna L   JLRS</t>
  </si>
  <si>
    <t>018-00001274-01</t>
  </si>
  <si>
    <t>Hackenbracht Steven A &amp; Nanci A</t>
  </si>
  <si>
    <t xml:space="preserve">Goodwill Travis L &amp; Reidenbach April Nichole  </t>
  </si>
  <si>
    <t>042-00000726-00</t>
  </si>
  <si>
    <t>042-00000489-00</t>
  </si>
  <si>
    <t>Cahill lee &amp; Trudy Stalder-Cahill</t>
  </si>
  <si>
    <t>Herriman Todd A &amp; Christina M   JLRS</t>
  </si>
  <si>
    <t>E256</t>
  </si>
  <si>
    <t>018-00001028-00</t>
  </si>
  <si>
    <t>170x200</t>
  </si>
  <si>
    <t>Weaver Dorothy M</t>
  </si>
  <si>
    <t>Weaver Garneth W et al</t>
  </si>
  <si>
    <t>043-00001822-00</t>
  </si>
  <si>
    <t>Fechuch Billie Jo &amp; Matthew S</t>
  </si>
  <si>
    <t>Vigil Leah &amp; Fortune Sheri JLRS</t>
  </si>
  <si>
    <t>005-00000411-01</t>
  </si>
  <si>
    <t>Troyer Ammon E &amp; Miriam A</t>
  </si>
  <si>
    <t>Guthrie Timothy S &amp; Linda J JLRS</t>
  </si>
  <si>
    <t>043-00000722-00</t>
  </si>
  <si>
    <t>46x141.25</t>
  </si>
  <si>
    <t>West Mark A &amp; Stephanie A JLRS</t>
  </si>
  <si>
    <t>E257</t>
  </si>
  <si>
    <t>043-00004648-00</t>
  </si>
  <si>
    <t>49.8x150.1</t>
  </si>
  <si>
    <t xml:space="preserve">Allman James B </t>
  </si>
  <si>
    <t>Allman Angie E</t>
  </si>
  <si>
    <t>027-00000685-00</t>
  </si>
  <si>
    <t>Azalea 8183 LLC An Ohio LLC</t>
  </si>
  <si>
    <t>Bickel David</t>
  </si>
  <si>
    <t>E258</t>
  </si>
  <si>
    <t>Powell John M &amp; Kathy A, CO TTEES</t>
  </si>
  <si>
    <t>009-00000098-03</t>
  </si>
  <si>
    <t>Yoder Andrew R &amp; Elsie  O</t>
  </si>
  <si>
    <t>Burkholder Paul</t>
  </si>
  <si>
    <t>E259</t>
  </si>
  <si>
    <t>029-00000938-00</t>
  </si>
  <si>
    <t>209.93x216.46</t>
  </si>
  <si>
    <t>Leavengood Steven G &amp; Jan E</t>
  </si>
  <si>
    <t>Leavengood Jan E</t>
  </si>
  <si>
    <t>043-00000269-00</t>
  </si>
  <si>
    <t>043-00000270-00</t>
  </si>
  <si>
    <t>E260</t>
  </si>
  <si>
    <t>79x120</t>
  </si>
  <si>
    <t>50x100</t>
  </si>
  <si>
    <t>45x395</t>
  </si>
  <si>
    <t>18x120</t>
  </si>
  <si>
    <t>Madd Investments LLC</t>
  </si>
  <si>
    <t>043-00005873-24</t>
  </si>
  <si>
    <t>Albert Land Investments LLC</t>
  </si>
  <si>
    <t>Commarata Michael J &amp; Michelle L JLRS</t>
  </si>
  <si>
    <t>04300004497-00</t>
  </si>
  <si>
    <t>48x157</t>
  </si>
  <si>
    <t>Bayview Loan Servicing, LLC A Deleware Limited Liability Company</t>
  </si>
  <si>
    <t>Cross Improvements, LLC, an Ohio Limited Liability Company</t>
  </si>
  <si>
    <t>003-00000612-00</t>
  </si>
  <si>
    <t>Helmick Farms LLC</t>
  </si>
  <si>
    <t>043-00005016-00</t>
  </si>
  <si>
    <t>Wegener Michael T &amp; Brenda D</t>
  </si>
  <si>
    <t>Williams David J</t>
  </si>
  <si>
    <t>E262</t>
  </si>
  <si>
    <t>027-00000154-01</t>
  </si>
  <si>
    <t>Mosholder Edward V &amp; Carrie A fka Crouso</t>
  </si>
  <si>
    <t>Mosholder Edward V &amp; Carrie A JLRS</t>
  </si>
  <si>
    <t>043-00004047-00</t>
  </si>
  <si>
    <t>043-15106457-00</t>
  </si>
  <si>
    <t>043-15106459-00</t>
  </si>
  <si>
    <t>55x90</t>
  </si>
  <si>
    <t>45x131.5</t>
  </si>
  <si>
    <t>First Assembly of God Church</t>
  </si>
  <si>
    <t>The Upper Room Assembly &amp; Worship Center</t>
  </si>
  <si>
    <t>043-00000118-00</t>
  </si>
  <si>
    <t>Schnetz Clara T et al</t>
  </si>
  <si>
    <t>Casper LTD</t>
  </si>
  <si>
    <t>017-00000385-00</t>
  </si>
  <si>
    <t xml:space="preserve">Gamble Richard </t>
  </si>
  <si>
    <t>E263</t>
  </si>
  <si>
    <t>043-00004850-00</t>
  </si>
  <si>
    <t>043-00004851-00</t>
  </si>
  <si>
    <t>043-00004852-00</t>
  </si>
  <si>
    <t>043-00004853-00</t>
  </si>
  <si>
    <t>043-00004854-00</t>
  </si>
  <si>
    <t>043-00004875-01</t>
  </si>
  <si>
    <t>043-00006201-00</t>
  </si>
  <si>
    <t>60x156.5</t>
  </si>
  <si>
    <t>60x154.7</t>
  </si>
  <si>
    <t>60x152.7</t>
  </si>
  <si>
    <t>60x150.5</t>
  </si>
  <si>
    <t>60x144.5</t>
  </si>
  <si>
    <t>8x136</t>
  </si>
  <si>
    <t>8x124</t>
  </si>
  <si>
    <t>Hunt Wilma S</t>
  </si>
  <si>
    <t>Hunt Philip E &amp; Krista N JLRS</t>
  </si>
  <si>
    <t>027-00000148-00</t>
  </si>
  <si>
    <t>Moore David J</t>
  </si>
  <si>
    <t>Raber Paul D &amp; Ella A JLRS</t>
  </si>
  <si>
    <t>026-00000024-07</t>
  </si>
  <si>
    <t>Anderson Charles W &amp; Joy B</t>
  </si>
  <si>
    <t>Lydy Jeremiah M &amp; Carrie M JLRS</t>
  </si>
  <si>
    <t>E261</t>
  </si>
  <si>
    <t>043-00000530-00</t>
  </si>
  <si>
    <t>52x150</t>
  </si>
  <si>
    <t>Ott Timothy B</t>
  </si>
  <si>
    <t>Ott Timothy B &amp; Teresa K JLRS</t>
  </si>
  <si>
    <t>E264</t>
  </si>
  <si>
    <t>033-00000156-00</t>
  </si>
  <si>
    <t>033-00000155-00</t>
  </si>
  <si>
    <t>033-00000154-00</t>
  </si>
  <si>
    <t>033-00000157-00</t>
  </si>
  <si>
    <t>033-00000158-00</t>
  </si>
  <si>
    <t>033-00000159-00</t>
  </si>
  <si>
    <t>033-00000153-00</t>
  </si>
  <si>
    <t>Hawkins Gene R TTEE (dec'd)</t>
  </si>
  <si>
    <t>Hawkins Helen J SUCC TTEE</t>
  </si>
  <si>
    <t>033-00000153-01</t>
  </si>
  <si>
    <t>RLH Land Company LLC</t>
  </si>
  <si>
    <t>E265</t>
  </si>
  <si>
    <t>029-00000170-00</t>
  </si>
  <si>
    <t>Israel Dana M</t>
  </si>
  <si>
    <t>E266</t>
  </si>
  <si>
    <t>033-00000076-01</t>
  </si>
  <si>
    <t>Dickerson Wendy Tarrh</t>
  </si>
  <si>
    <t>Tarrh Monty S &amp; Galye M TTEES</t>
  </si>
  <si>
    <t>043-00001912-00</t>
  </si>
  <si>
    <t>Blair Eric D</t>
  </si>
  <si>
    <t>Custer Dennis &amp; Lori</t>
  </si>
  <si>
    <t>035-00000647-00</t>
  </si>
  <si>
    <t>035-00000708-00</t>
  </si>
  <si>
    <t>035-00000671-00</t>
  </si>
  <si>
    <t>Treat Richard M &amp; Peggy D TTEE</t>
  </si>
  <si>
    <t xml:space="preserve">Shearn Derrick </t>
  </si>
  <si>
    <t>006-00000339-01</t>
  </si>
  <si>
    <t>Hoxworth Mark P</t>
  </si>
  <si>
    <t>Wright Corbin T &amp; Renard Wright JLRS</t>
  </si>
  <si>
    <t>003-00000136-01</t>
  </si>
  <si>
    <t>003-00000006-00</t>
  </si>
  <si>
    <t>E272</t>
  </si>
  <si>
    <t>E271</t>
  </si>
  <si>
    <t>E267</t>
  </si>
  <si>
    <t>E270</t>
  </si>
  <si>
    <t>E268</t>
  </si>
  <si>
    <t>E269</t>
  </si>
  <si>
    <t>Smith Shane C &amp; Tricia N TTEE</t>
  </si>
  <si>
    <t>ETM II LLC</t>
  </si>
  <si>
    <t>Salisbury Kelly K &amp; Melissa A</t>
  </si>
  <si>
    <t>017-00000761-00</t>
  </si>
  <si>
    <t>Treat Shannin M</t>
  </si>
  <si>
    <t>Treat Shannin M TTEE</t>
  </si>
  <si>
    <t>030-00000293-00</t>
  </si>
  <si>
    <t>030-00000326-00</t>
  </si>
  <si>
    <t>030-00000326-02</t>
  </si>
  <si>
    <t>Dakin Harley P aka Harley A &amp; Marianne</t>
  </si>
  <si>
    <t>Dakin Shawn A</t>
  </si>
  <si>
    <t>E273</t>
  </si>
  <si>
    <t>043-00006299-00</t>
  </si>
  <si>
    <t>110x155</t>
  </si>
  <si>
    <t>McKenna Gerald B &amp; Jean D Family Trust</t>
  </si>
  <si>
    <t>Keller Donald L</t>
  </si>
  <si>
    <t>E274</t>
  </si>
  <si>
    <t>143-00001514-00</t>
  </si>
  <si>
    <t>Forfeited - JIRA Investement LLC</t>
  </si>
  <si>
    <t>Lillibridge Blake A</t>
  </si>
  <si>
    <t>014-00001084-00</t>
  </si>
  <si>
    <t>014-00001084-01</t>
  </si>
  <si>
    <t>Zornes Shane &amp; Tonya K</t>
  </si>
  <si>
    <t>Pittman Faith</t>
  </si>
  <si>
    <t>041-00000184-02</t>
  </si>
  <si>
    <t>Hare Marlene V &amp; Robert A</t>
  </si>
  <si>
    <t>Hindel Paul W</t>
  </si>
  <si>
    <t>043-00000083-00</t>
  </si>
  <si>
    <t>Kopes Jane Ann</t>
  </si>
  <si>
    <t>Wilson Kevin Lee &amp; Jessica Lynn</t>
  </si>
  <si>
    <t>004-00000074-00</t>
  </si>
  <si>
    <t>Hughes Max G &amp; Roberta J</t>
  </si>
  <si>
    <t>Hughes Roberta J</t>
  </si>
  <si>
    <t>30 x 173.5</t>
  </si>
  <si>
    <t>Smith Giesela R</t>
  </si>
  <si>
    <t>Jones Judith Ann</t>
  </si>
  <si>
    <t>70 x 235.9</t>
  </si>
  <si>
    <t>032-00000340-03</t>
  </si>
  <si>
    <t>Byler Val &amp; Edna</t>
  </si>
  <si>
    <t>Byler Ervin J &amp; Kathryn JLRS</t>
  </si>
  <si>
    <t>E275</t>
  </si>
  <si>
    <t>043-00006083-07</t>
  </si>
  <si>
    <t>1991 Otsego Ave LLC</t>
  </si>
  <si>
    <t>23 Forry Street LLC</t>
  </si>
  <si>
    <t>E276</t>
  </si>
  <si>
    <t>008-00000060-09</t>
  </si>
  <si>
    <t>Grove Paul E</t>
  </si>
  <si>
    <t>Grove Paul R &amp; Ann</t>
  </si>
  <si>
    <t>043-00005780-00</t>
  </si>
  <si>
    <t>043-00005754-00</t>
  </si>
  <si>
    <t>043-00004561-00</t>
  </si>
  <si>
    <t>043-00000072-00</t>
  </si>
  <si>
    <t>043-00003354-00</t>
  </si>
  <si>
    <t>Juarbe Luis F</t>
  </si>
  <si>
    <t>RAUM Rentals LLC</t>
  </si>
  <si>
    <t>017-00000597-00</t>
  </si>
  <si>
    <t>017-00000621-00</t>
  </si>
  <si>
    <t>65x247.5</t>
  </si>
  <si>
    <t>Douglass Joseph &amp; Wendi</t>
  </si>
  <si>
    <t>Cox, Dustin A &amp; Kelsey Dawn</t>
  </si>
  <si>
    <t>Tubbs Timothy II &amp; Jessica   JLRS</t>
  </si>
  <si>
    <t>E278</t>
  </si>
  <si>
    <t>031-00000080-01</t>
  </si>
  <si>
    <t>Donaker Harold &amp; Wanda</t>
  </si>
  <si>
    <t>Donaker Harold</t>
  </si>
  <si>
    <t>031-00000242-01</t>
  </si>
  <si>
    <t xml:space="preserve">Palmer Siusan &amp; Ronnie </t>
  </si>
  <si>
    <t>E279</t>
  </si>
  <si>
    <t>026-00000352-00</t>
  </si>
  <si>
    <t>Dilly Danny (dec'd)</t>
  </si>
  <si>
    <t>Dilly Cherie</t>
  </si>
  <si>
    <t>E277</t>
  </si>
  <si>
    <t>043-00001154-00</t>
  </si>
  <si>
    <t xml:space="preserve">Abel Mark A </t>
  </si>
  <si>
    <t>Kovalchik Jarod J</t>
  </si>
  <si>
    <t>E280</t>
  </si>
  <si>
    <t>010-00000240-02</t>
  </si>
  <si>
    <t>Klein Danita nka Danita Guilliams</t>
  </si>
  <si>
    <t>Guilliams Danita &amp; Jana JLRS</t>
  </si>
  <si>
    <t>E281</t>
  </si>
  <si>
    <t>006-00000218-00</t>
  </si>
  <si>
    <t>Schonauer Pauline B</t>
  </si>
  <si>
    <t>Zollars Daniel P</t>
  </si>
  <si>
    <t>Wilson Tom &amp; Wilson Ted</t>
  </si>
  <si>
    <t>013-00000393-00</t>
  </si>
  <si>
    <t>013-00000101-00</t>
  </si>
  <si>
    <t>Kinkade Edward et al</t>
  </si>
  <si>
    <t>Kindade Edward et al     JLRS</t>
  </si>
  <si>
    <t>043-00000538-00</t>
  </si>
  <si>
    <t>48 x 150</t>
  </si>
  <si>
    <t>Cotterman Jon William (dec'd)</t>
  </si>
  <si>
    <t>Baumgardner Jill E</t>
  </si>
  <si>
    <t>E282</t>
  </si>
  <si>
    <t>043-00004965-00</t>
  </si>
  <si>
    <t>73.16x159.84</t>
  </si>
  <si>
    <t>Brown Richard H (dec'd)</t>
  </si>
  <si>
    <t xml:space="preserve">Brown Louise L </t>
  </si>
  <si>
    <t>023-00000025-09</t>
  </si>
  <si>
    <t>Kempf Henry E &amp; Susue</t>
  </si>
  <si>
    <t>Weaver Jacob H &amp; Arie HLRS</t>
  </si>
  <si>
    <t>(2 number 411's)</t>
  </si>
  <si>
    <t>043-00001513-00</t>
  </si>
  <si>
    <t>JIRA Investments LLC</t>
  </si>
  <si>
    <t>043-00001508-00</t>
  </si>
  <si>
    <t>96x120</t>
  </si>
  <si>
    <t>043-00004159-00</t>
  </si>
  <si>
    <t>043-00001515-00</t>
  </si>
  <si>
    <t>043-00001512-00</t>
  </si>
  <si>
    <t>043-00001510-00</t>
  </si>
  <si>
    <t>043-00000041-00</t>
  </si>
  <si>
    <t>472x265</t>
  </si>
  <si>
    <t>E283</t>
  </si>
  <si>
    <t>017-00000370-02</t>
  </si>
  <si>
    <t>042-00000872-02</t>
  </si>
  <si>
    <t>Yoder Ropbert M et al</t>
  </si>
  <si>
    <t>Yoder Robert M &amp; Leanna A</t>
  </si>
  <si>
    <t>043-00003573-00</t>
  </si>
  <si>
    <t>Scott David S et al</t>
  </si>
  <si>
    <t>Careno Pro LLC</t>
  </si>
  <si>
    <t>(on same check as 411)</t>
  </si>
  <si>
    <t>029-00000123-00</t>
  </si>
  <si>
    <t>Riggleman Dennis G</t>
  </si>
  <si>
    <t>Rollyson Orie &amp; Kimberly   JLRS</t>
  </si>
  <si>
    <t>043-00000476-00</t>
  </si>
  <si>
    <t>57.67 x 211.6</t>
  </si>
  <si>
    <t>Crowtown Properties LLC</t>
  </si>
  <si>
    <t>044-00000467-00</t>
  </si>
  <si>
    <t>044-00000468-00</t>
  </si>
  <si>
    <t>48 x 113</t>
  </si>
  <si>
    <t>23 x 113</t>
  </si>
  <si>
    <t>Hains Darin L &amp; Megan E</t>
  </si>
  <si>
    <t>Carpenter Timothy E &amp; Jill B  JLRS</t>
  </si>
  <si>
    <t>002-00000166-00</t>
  </si>
  <si>
    <t>002-00000203-01</t>
  </si>
  <si>
    <t>002-00000166-05</t>
  </si>
  <si>
    <t>Ridenour John J &amp; Elizabeth</t>
  </si>
  <si>
    <t>Bennington Jeffrey L &amp; Kim L JLRS</t>
  </si>
  <si>
    <t>031-00000236-07</t>
  </si>
  <si>
    <t>Steinhaus Todd and Jessica</t>
  </si>
  <si>
    <t>Emler, Angela D &amp; Bryan L</t>
  </si>
  <si>
    <t>012-00000056-00</t>
  </si>
  <si>
    <t>40 x 125</t>
  </si>
  <si>
    <t>HSBC Bank LLC</t>
  </si>
  <si>
    <t>043-00002665-00</t>
  </si>
  <si>
    <t>043-00002664-00</t>
  </si>
  <si>
    <t>50.57 x 115.6</t>
  </si>
  <si>
    <t>46 x 115.6</t>
  </si>
  <si>
    <t>Ackerman Barry S &amp; Merilee Sue</t>
  </si>
  <si>
    <t>Neighbor Brandi N &amp; Shawn M   JLRS</t>
  </si>
  <si>
    <t>021-00000115-00</t>
  </si>
  <si>
    <t>Gress Robert</t>
  </si>
  <si>
    <t>Mitchell Linda K</t>
  </si>
  <si>
    <t>043-00002587-00</t>
  </si>
  <si>
    <t>043-00000621-00</t>
  </si>
  <si>
    <t>043-00000620-00</t>
  </si>
  <si>
    <t>043-00004416-00</t>
  </si>
  <si>
    <t>33 x 52.62</t>
  </si>
  <si>
    <t>50 x 52.83</t>
  </si>
  <si>
    <t>E284</t>
  </si>
  <si>
    <t>003-00000205-02</t>
  </si>
  <si>
    <t>003-00000205-03</t>
  </si>
  <si>
    <t>003-00000206-03</t>
  </si>
  <si>
    <t>Lonsinger Susan J</t>
  </si>
  <si>
    <t>Fabrizio Stephen D and Andrew D</t>
  </si>
  <si>
    <t>E285</t>
  </si>
  <si>
    <t>043-00004204-00</t>
  </si>
  <si>
    <t>043-00004203-00</t>
  </si>
  <si>
    <t>10x47.43</t>
  </si>
  <si>
    <t>48.33x47.43</t>
  </si>
  <si>
    <t>Tiedt M Julie</t>
  </si>
  <si>
    <t>Udder Corey A</t>
  </si>
  <si>
    <t>E286</t>
  </si>
  <si>
    <t>Hulet Shelley L</t>
  </si>
  <si>
    <t>Reiss Laura J</t>
  </si>
  <si>
    <t>021-00000680-00</t>
  </si>
  <si>
    <t>Horn Bonnie</t>
  </si>
  <si>
    <t>Paradise 109 LLC</t>
  </si>
  <si>
    <t>043-00005753-03</t>
  </si>
  <si>
    <t>043-00005740-17</t>
  </si>
  <si>
    <t>Rohr Timothy P &amp; Leane M</t>
  </si>
  <si>
    <t>Hains Darin L &amp; Megan</t>
  </si>
  <si>
    <t>013-00000747-00</t>
  </si>
  <si>
    <t>Land Partners of Ohio LTD</t>
  </si>
  <si>
    <t>Yoder Eli J &amp; Ella E   JLRS</t>
  </si>
  <si>
    <t>044-00000155-00</t>
  </si>
  <si>
    <t>Watson Michael T</t>
  </si>
  <si>
    <t>Brode Kenneth M &amp; Julie Ann JLRS</t>
  </si>
  <si>
    <t>043-00004043-00</t>
  </si>
  <si>
    <t>Mount Vernon Finance LLC</t>
  </si>
  <si>
    <t>Morris Laren J &amp; Rusty E JLRS</t>
  </si>
  <si>
    <t>E288</t>
  </si>
  <si>
    <t>024-00000007-00</t>
  </si>
  <si>
    <t>024-00000005-03</t>
  </si>
  <si>
    <t>024-00000004-05</t>
  </si>
  <si>
    <t>Petak Charles A &amp; Betty D</t>
  </si>
  <si>
    <t>Stony Hill Properties LLC</t>
  </si>
  <si>
    <t>E287</t>
  </si>
  <si>
    <t>017-00001278-01</t>
  </si>
  <si>
    <t>Richard Paul V</t>
  </si>
  <si>
    <t>Richard Barbara S</t>
  </si>
  <si>
    <t>042-00000018-02</t>
  </si>
  <si>
    <t xml:space="preserve">Weaver Stevie J &amp; Leah I </t>
  </si>
  <si>
    <t>Troyer Marlin a &amp; Regina Sue  JLRS</t>
  </si>
  <si>
    <t>001-00000383-00</t>
  </si>
  <si>
    <t>001-00000384-00</t>
  </si>
  <si>
    <t>Silver Bar Saddle Club Inc</t>
  </si>
  <si>
    <t>Ridenbaugh Larry D &amp; Melissa L</t>
  </si>
  <si>
    <t>E289</t>
  </si>
  <si>
    <t>018-00000364-00</t>
  </si>
  <si>
    <t>Lane Randy K &amp; Kay McCoy</t>
  </si>
  <si>
    <t>Lane Randy K &amp; Kay McCoy TTEES</t>
  </si>
  <si>
    <t>E291</t>
  </si>
  <si>
    <t>043-00005423-00</t>
  </si>
  <si>
    <t>115.0x132</t>
  </si>
  <si>
    <t>Jones Walter Dean aka Jones Walter D</t>
  </si>
  <si>
    <t>Melton Trixie S</t>
  </si>
  <si>
    <t>E292</t>
  </si>
  <si>
    <t>029-00000150-01</t>
  </si>
  <si>
    <t>Quillin Connor J Floyd &amp; Tiffany M JLRS</t>
  </si>
  <si>
    <t>E290</t>
  </si>
  <si>
    <t>020-00000642-00</t>
  </si>
  <si>
    <t>020-00000643-00</t>
  </si>
  <si>
    <t>020-00000644-00</t>
  </si>
  <si>
    <t>62.5x158</t>
  </si>
  <si>
    <t>Scherer Irene P TTEE</t>
  </si>
  <si>
    <t>Wright Rhonda K TTEE</t>
  </si>
  <si>
    <t>043-00002743-00</t>
  </si>
  <si>
    <t>44.4x165.38</t>
  </si>
  <si>
    <t xml:space="preserve">Taggart Eric D &amp; Laura L </t>
  </si>
  <si>
    <t>Wisecarver, James</t>
  </si>
  <si>
    <t>044-00000585-08</t>
  </si>
  <si>
    <t>Carlisle Jonathan T and Susan H</t>
  </si>
  <si>
    <t>Myers Kyle D and April Ann JLRS</t>
  </si>
  <si>
    <t>044-00000741-01</t>
  </si>
  <si>
    <t>044-00000-761-00</t>
  </si>
  <si>
    <t>Hammons Karen</t>
  </si>
  <si>
    <t>Freedom Mortgage Corp</t>
  </si>
  <si>
    <t>043-00005292-00</t>
  </si>
  <si>
    <t>64x100</t>
  </si>
  <si>
    <t>Lofton, Christopher et al</t>
  </si>
  <si>
    <t>The Bank of New York Mellon</t>
  </si>
  <si>
    <t>E293</t>
  </si>
  <si>
    <t>59x125</t>
  </si>
  <si>
    <t xml:space="preserve">Hebron Jeremy &amp; Kendra </t>
  </si>
  <si>
    <t>Bank of America</t>
  </si>
  <si>
    <t>002-00000173-04</t>
  </si>
  <si>
    <t>002-00000173-03</t>
  </si>
  <si>
    <t>002-00000173-06</t>
  </si>
  <si>
    <t>The Belden Brick Co</t>
  </si>
  <si>
    <t>Karlewicz Peter</t>
  </si>
  <si>
    <t>043-00006196-00</t>
  </si>
  <si>
    <t>E294</t>
  </si>
  <si>
    <t>026-00000377-02</t>
  </si>
  <si>
    <t>026-00000377-01</t>
  </si>
  <si>
    <t>Wengerd Kay L</t>
  </si>
  <si>
    <t>Wengerd Kathleen L Trustee</t>
  </si>
  <si>
    <t>E296</t>
  </si>
  <si>
    <t>029-00000768-00</t>
  </si>
  <si>
    <t>029-00000769-00</t>
  </si>
  <si>
    <t>50x210</t>
  </si>
  <si>
    <t>Miller George D &amp; Kathy L</t>
  </si>
  <si>
    <t>Miller George D &amp; Kathy L CO TTEES</t>
  </si>
  <si>
    <t>E295</t>
  </si>
  <si>
    <t>042-00000715-01</t>
  </si>
  <si>
    <t xml:space="preserve">Troyer Ivan H </t>
  </si>
  <si>
    <t>Troyer Ivan H &amp; Louella JLRS</t>
  </si>
  <si>
    <t>023-00000025-10</t>
  </si>
  <si>
    <t>Kempf Henry E &amp; Susie</t>
  </si>
  <si>
    <t>Nisley Dennis D &amp; Arlene H JLRS</t>
  </si>
  <si>
    <t>018-00000296-01</t>
  </si>
  <si>
    <t>clark John A &amp; Valerie M</t>
  </si>
  <si>
    <t>Powers David C &amp; Brittanie A JLRS</t>
  </si>
  <si>
    <t>E297</t>
  </si>
  <si>
    <t>Miller John J Jr &amp; Ruth M</t>
  </si>
  <si>
    <t>043-00004922-00</t>
  </si>
  <si>
    <t>80x207</t>
  </si>
  <si>
    <t>75x193</t>
  </si>
  <si>
    <t>Wolters Paul M &amp; Rachel; Daniel B</t>
  </si>
  <si>
    <t>Yoder Aden A &amp; Elmina M JLRS</t>
  </si>
  <si>
    <t>043-00004923-00</t>
  </si>
  <si>
    <t>043-00000350-00</t>
  </si>
  <si>
    <t>43.5x133</t>
  </si>
  <si>
    <t>LFP4 LLC</t>
  </si>
  <si>
    <t>Wgener Warren L</t>
  </si>
  <si>
    <t>E298</t>
  </si>
  <si>
    <t>038-00000251-00</t>
  </si>
  <si>
    <t>038-00000337-00</t>
  </si>
  <si>
    <t>Forsythe Timothy A &amp; Debra K</t>
  </si>
  <si>
    <t>Cox Terry L &amp; Kathleen J JLRS</t>
  </si>
  <si>
    <t>013-00000396-24</t>
  </si>
  <si>
    <t>Argent Margaret J</t>
  </si>
  <si>
    <t xml:space="preserve">Argent Timothy </t>
  </si>
  <si>
    <t>013-00000396-23</t>
  </si>
  <si>
    <t>023-00000025-08</t>
  </si>
  <si>
    <t>Schlabach Nelson A &amp; Erma R   JLRS</t>
  </si>
  <si>
    <t>029-00000577-00</t>
  </si>
  <si>
    <t>100 x 210</t>
  </si>
  <si>
    <t xml:space="preserve">Keffer John W &amp; Ashley </t>
  </si>
  <si>
    <t>Severt Danion L &amp; Amber N    JLRS</t>
  </si>
  <si>
    <t>E299</t>
  </si>
  <si>
    <t>Miller Michael A &amp; Marie L</t>
  </si>
  <si>
    <t>E300</t>
  </si>
  <si>
    <t>E301</t>
  </si>
  <si>
    <t>009-00000276-01</t>
  </si>
  <si>
    <t>009-00000276-03</t>
  </si>
  <si>
    <t>Jados Katherine</t>
  </si>
  <si>
    <t>Jados Victoria A</t>
  </si>
  <si>
    <t>043-00003926-00</t>
  </si>
  <si>
    <t>043-00003926-01</t>
  </si>
  <si>
    <t>043-00001031-01</t>
  </si>
  <si>
    <t>69x52.66</t>
  </si>
  <si>
    <t>12x52.68</t>
  </si>
  <si>
    <t>8x81</t>
  </si>
  <si>
    <t>Lowery Dennis</t>
  </si>
  <si>
    <t>Same check as E302</t>
  </si>
  <si>
    <t>E302</t>
  </si>
  <si>
    <t>038-00000427-00</t>
  </si>
  <si>
    <t>010-00000702-00</t>
  </si>
  <si>
    <t>010-00000711-01</t>
  </si>
  <si>
    <t>010-00000701-00</t>
  </si>
  <si>
    <t>010-00000409-00</t>
  </si>
  <si>
    <t>Thomas Shirley aka Shirley J (dec'd)</t>
  </si>
  <si>
    <t>Thomas Jerry A</t>
  </si>
  <si>
    <t>Same check as E301</t>
  </si>
  <si>
    <t>029-00000150-03</t>
  </si>
  <si>
    <t>Quillin Connor J Floyd &amp; Tiffany M</t>
  </si>
  <si>
    <t>Stottsberry Brent &amp; Ickes Rebecca JLRS</t>
  </si>
  <si>
    <t>017-00001006-00</t>
  </si>
  <si>
    <t>Troyer Elmer S &amp; Malinda E</t>
  </si>
  <si>
    <t>Yoder Aden A &amp; Susan M   JLRS</t>
  </si>
  <si>
    <t>E303</t>
  </si>
  <si>
    <t>018-00000091-00</t>
  </si>
  <si>
    <t>Clough Charles R &amp; Shana</t>
  </si>
  <si>
    <t xml:space="preserve">Clough Charles </t>
  </si>
  <si>
    <t>026-00000815-01</t>
  </si>
  <si>
    <t>Hoover Marcella J</t>
  </si>
  <si>
    <t>Troyer Aaron D &amp; Elsie M JLRS</t>
  </si>
  <si>
    <t>E304</t>
  </si>
  <si>
    <t>Cochran Larry R &amp; Donna J JLRS</t>
  </si>
  <si>
    <t>042-00000069-03</t>
  </si>
  <si>
    <t>Harper Michael A</t>
  </si>
  <si>
    <t>Wise Ryan E &amp; Kayla D</t>
  </si>
  <si>
    <t>020-00000420-00</t>
  </si>
  <si>
    <t>Gress Ethan Alexander</t>
  </si>
  <si>
    <t>Crisp Jonna K</t>
  </si>
  <si>
    <t>E305</t>
  </si>
  <si>
    <t>043-00000561-00</t>
  </si>
  <si>
    <t xml:space="preserve">Kyle James Robert &amp; Rachel M </t>
  </si>
  <si>
    <t>Watts Anthony T &amp; Rachel M Kyle fka Rachel M Watts</t>
  </si>
  <si>
    <t>E306</t>
  </si>
  <si>
    <t>012-00000094-00</t>
  </si>
  <si>
    <t>012-00000095-00</t>
  </si>
  <si>
    <t>56x110</t>
  </si>
  <si>
    <t>Moyer Charles Jr &amp; Carolyn (dec'd)</t>
  </si>
  <si>
    <t>Shannon Sheryl L</t>
  </si>
  <si>
    <t>030-00000095-00</t>
  </si>
  <si>
    <t>Patterson Earl J and Patterson Earl J Rev Living Trust Dated June 9, 2006</t>
  </si>
  <si>
    <t>Patterson Richard A and Patterson Joshua A</t>
  </si>
  <si>
    <t>Hostetler Woodcraft LLC</t>
  </si>
  <si>
    <t>043-00000287-00</t>
  </si>
  <si>
    <t>Guinther John R &amp; Sandra K</t>
  </si>
  <si>
    <t>042-00000388-00</t>
  </si>
  <si>
    <t>Grudier Garon J &amp; Jenna L</t>
  </si>
  <si>
    <t>Yoder Edward</t>
  </si>
  <si>
    <t>042-00000373-01</t>
  </si>
  <si>
    <t xml:space="preserve">Stroup A Dale </t>
  </si>
  <si>
    <t>Troyer Freeman L</t>
  </si>
  <si>
    <t>037-00000645-00</t>
  </si>
  <si>
    <t>Ford Robert L et al</t>
  </si>
  <si>
    <t>Lamp Debra L</t>
  </si>
  <si>
    <t>E307</t>
  </si>
  <si>
    <t>004-00000202-03</t>
  </si>
  <si>
    <t>Match Jonathan D &amp; Suan D</t>
  </si>
  <si>
    <t>Pony Field Farm LLC</t>
  </si>
  <si>
    <t>90x140</t>
  </si>
  <si>
    <t>80x140</t>
  </si>
  <si>
    <t>Cummins Diana G et al</t>
  </si>
  <si>
    <t>Liberatore Todd D &amp; Megan E Wojcik JLRS</t>
  </si>
  <si>
    <t>E308</t>
  </si>
  <si>
    <t>013-00000428-00</t>
  </si>
  <si>
    <t>Hoop Gerald W</t>
  </si>
  <si>
    <t>Hoop Beverly M (Deceased)</t>
  </si>
  <si>
    <t>E309</t>
  </si>
  <si>
    <t>038-00000677-01</t>
  </si>
  <si>
    <t>038-00000704-00</t>
  </si>
  <si>
    <t>038-00000794-00</t>
  </si>
  <si>
    <t>039-00000052-01</t>
  </si>
  <si>
    <t>Moran Richard D &amp; Cathy L</t>
  </si>
  <si>
    <t>Moran Richard D &amp; Cathy L JLRS</t>
  </si>
  <si>
    <t>E310</t>
  </si>
  <si>
    <t>026-00000930-07</t>
  </si>
  <si>
    <t>026-00000929-00</t>
  </si>
  <si>
    <t>026-00000930-04</t>
  </si>
  <si>
    <t>Scott Gary W &amp; Brenda K</t>
  </si>
  <si>
    <t>Scott Gary W &amp; Brenda K JLRS</t>
  </si>
  <si>
    <t>031-00000564-03</t>
  </si>
  <si>
    <t>Baumer Bobbett S</t>
  </si>
  <si>
    <t>043-00005531-00</t>
  </si>
  <si>
    <t>Walsh James R et al</t>
  </si>
  <si>
    <t>Neal Paul J &amp; Brenda C JLRS</t>
  </si>
  <si>
    <t>035-00000491-00</t>
  </si>
  <si>
    <t>035-00000490-00</t>
  </si>
  <si>
    <t>Rivera Dianna</t>
  </si>
  <si>
    <t>Conley James A &amp; Lisa M JLRS</t>
  </si>
  <si>
    <t>043-00002641-00</t>
  </si>
  <si>
    <t>Bouris Alexis N nka Alexis N Stone</t>
  </si>
  <si>
    <t>Woitel Matthew Wayne &amp; Jessica M JLRS</t>
  </si>
  <si>
    <t>042-00000023-03</t>
  </si>
  <si>
    <t>Petrak William A &amp; Jent L Spencer nbm Janet L Petrak</t>
  </si>
  <si>
    <t>Moran John P III &amp; Calli B JLRS</t>
  </si>
  <si>
    <t>E311</t>
  </si>
  <si>
    <t>021-00000151-07</t>
  </si>
  <si>
    <t>Hall Russsell D (dec'd)</t>
  </si>
  <si>
    <t>Hall Donna J</t>
  </si>
  <si>
    <t>009-00000072-01</t>
  </si>
  <si>
    <t>Miller Joshua J</t>
  </si>
  <si>
    <t>Raber David L</t>
  </si>
  <si>
    <t>038-00000658-00</t>
  </si>
  <si>
    <t>038-00000700-01</t>
  </si>
  <si>
    <t>038-00000702-01</t>
  </si>
  <si>
    <t>038-00000700-02</t>
  </si>
  <si>
    <t>Wright Wayne L</t>
  </si>
  <si>
    <t>Albert Brandy</t>
  </si>
  <si>
    <t>043-00002423-00</t>
  </si>
  <si>
    <t>40x120</t>
  </si>
  <si>
    <t>Edghill Angela L</t>
  </si>
  <si>
    <t>Aronhalt Steven M &amp; Carla J JLRS</t>
  </si>
  <si>
    <t>010-00000615-00</t>
  </si>
  <si>
    <t>Dawson Larry R &amp; Doris J</t>
  </si>
  <si>
    <t>Fry Brett M</t>
  </si>
  <si>
    <t>020-00000524-00</t>
  </si>
  <si>
    <t>Wilmart LTD</t>
  </si>
  <si>
    <t>Foster Scott</t>
  </si>
  <si>
    <t>62.5 x 158</t>
  </si>
  <si>
    <t>63 x 152</t>
  </si>
  <si>
    <t>63 x 139</t>
  </si>
  <si>
    <t>Irene Scherer Rev Trust</t>
  </si>
  <si>
    <t>Hamilton Robert &amp; Pamela  JLRS</t>
  </si>
  <si>
    <t>023-00000100-07</t>
  </si>
  <si>
    <t>Yoder Myron R &amp; Freda H</t>
  </si>
  <si>
    <t>Yoder Jacob D &amp; Kristina   JLRS</t>
  </si>
  <si>
    <t>017-00000414-14</t>
  </si>
  <si>
    <t>Johnson Try C &amp; Sharon</t>
  </si>
  <si>
    <t>Yoder Rudy R, Raymond J &amp; Lizzie   JLRS</t>
  </si>
  <si>
    <t>E312</t>
  </si>
  <si>
    <t>002-00000247-00</t>
  </si>
  <si>
    <t>Shetler Leroy</t>
  </si>
  <si>
    <t>Shetler Leroy &amp; Mary  JLRS</t>
  </si>
  <si>
    <t>044-00000167-45</t>
  </si>
  <si>
    <t>SM Jones Family LLC</t>
  </si>
  <si>
    <t>Gemini Company Building Solutions LLC</t>
  </si>
  <si>
    <t>043-00000382-00</t>
  </si>
  <si>
    <t>54.5x200</t>
  </si>
  <si>
    <t>Schuler Pollyanna</t>
  </si>
  <si>
    <t>014-00000272-04</t>
  </si>
  <si>
    <t>Schaefer Robert L</t>
  </si>
  <si>
    <t>Mizer Larry L &amp; Violet M JLRS</t>
  </si>
  <si>
    <t>017-00001058-00</t>
  </si>
  <si>
    <t>Hass Robert D</t>
  </si>
  <si>
    <t>Darner Thomas O &amp; Megan J JLRS</t>
  </si>
  <si>
    <t>E314</t>
  </si>
  <si>
    <t>033-00000346-00</t>
  </si>
  <si>
    <t>033-00000347-00</t>
  </si>
  <si>
    <t>033-00000348-00</t>
  </si>
  <si>
    <t>033-00000349-00</t>
  </si>
  <si>
    <t>Rodgers Carl R TTEE</t>
  </si>
  <si>
    <t>Hawkins Christine M SUCC TTEE</t>
  </si>
  <si>
    <t>E315</t>
  </si>
  <si>
    <t>033-00000347-01</t>
  </si>
  <si>
    <t xml:space="preserve">Hawkins Richard B &amp; Teresa </t>
  </si>
  <si>
    <t>E316</t>
  </si>
  <si>
    <t>033-00000348-01</t>
  </si>
  <si>
    <t>Hawkins Christine M &amp; Dale J</t>
  </si>
  <si>
    <t>E317</t>
  </si>
  <si>
    <t>Hawkins Rusty D &amp; Roberta L</t>
  </si>
  <si>
    <t>018-00000470-00</t>
  </si>
  <si>
    <t>018-00000469-00</t>
  </si>
  <si>
    <t>018-00000064-00</t>
  </si>
  <si>
    <t>Carpenter Nathaniel R &amp;  Gress Christi L</t>
  </si>
  <si>
    <t>Cahill Lee &amp; Trudy L Stalder</t>
  </si>
  <si>
    <t>008-00000145-14</t>
  </si>
  <si>
    <t>Miller Ivan M</t>
  </si>
  <si>
    <t>Miller Leroy D</t>
  </si>
  <si>
    <t>008-00000145-15</t>
  </si>
  <si>
    <t>Yoder Mark E &amp; Fannie Mae  JLRS</t>
  </si>
  <si>
    <t>017-00000928-01</t>
  </si>
  <si>
    <t>Debnar Phyllis, Success TTEE</t>
  </si>
  <si>
    <t xml:space="preserve">Hall J &amp; Larene </t>
  </si>
  <si>
    <t>E313</t>
  </si>
  <si>
    <t>Eppley Adam C &amp; Jennifer L  JLRS</t>
  </si>
  <si>
    <t>E318</t>
  </si>
  <si>
    <t>008-00000140-00</t>
  </si>
  <si>
    <t>LE- Miller Emanuel D</t>
  </si>
  <si>
    <t>Miller David E &amp; Anna C</t>
  </si>
  <si>
    <t>023-00000025-00</t>
  </si>
  <si>
    <t>Yoder Roy L &amp; Katie R JLRS</t>
  </si>
  <si>
    <t>043-00002339-00</t>
  </si>
  <si>
    <t xml:space="preserve">Flower Clinton J &amp; Rochelle </t>
  </si>
  <si>
    <t>Mayer Zachery J &amp; Jessica J JLRS</t>
  </si>
  <si>
    <t>E319</t>
  </si>
  <si>
    <t>Kempf Henry E &amp; Susie JLRS</t>
  </si>
  <si>
    <t>003-00000215-00</t>
  </si>
  <si>
    <t>Zimmer Pamela</t>
  </si>
  <si>
    <t>Raber Aden B &amp; Mary J JLRS</t>
  </si>
  <si>
    <t>E320</t>
  </si>
  <si>
    <t>008-00000259-01</t>
  </si>
  <si>
    <t>E321</t>
  </si>
  <si>
    <t>Troyer Mervin H (dec'd)</t>
  </si>
  <si>
    <t>Yoder Elsie wtta Elsie Troyer</t>
  </si>
  <si>
    <t>Yoder Paul A &amp; Elsie  JLRS</t>
  </si>
  <si>
    <t>E322</t>
  </si>
  <si>
    <t>023-00000030-02</t>
  </si>
  <si>
    <t>023-00000030-03</t>
  </si>
  <si>
    <t>023-00000030-06</t>
  </si>
  <si>
    <t>008-00000224-00</t>
  </si>
  <si>
    <t>008-00000225-00</t>
  </si>
  <si>
    <t>008-00000259-02</t>
  </si>
  <si>
    <t xml:space="preserve">Raber Eli J &amp; Katie D </t>
  </si>
  <si>
    <t>E324</t>
  </si>
  <si>
    <t>029-00000820-00</t>
  </si>
  <si>
    <t>120.96x185.05</t>
  </si>
  <si>
    <t>Trace James B III (dec'd)</t>
  </si>
  <si>
    <t>Trace Janice M</t>
  </si>
  <si>
    <t>Gaumer David</t>
  </si>
  <si>
    <t>Andrews Eric D &amp; Sara E</t>
  </si>
  <si>
    <t>014-00001067-00</t>
  </si>
  <si>
    <t>014-00001053-00</t>
  </si>
  <si>
    <t>014-00000492-00</t>
  </si>
  <si>
    <t>014-00000491-00</t>
  </si>
  <si>
    <t>75x16</t>
  </si>
  <si>
    <t>8x200</t>
  </si>
  <si>
    <t>50x133</t>
  </si>
  <si>
    <t>Fry Jordan K</t>
  </si>
  <si>
    <t>Rouch Gregory W</t>
  </si>
  <si>
    <t>043-00006564-07</t>
  </si>
  <si>
    <t>Graham Wilson Gordon</t>
  </si>
  <si>
    <t>Chaney Pamela J</t>
  </si>
  <si>
    <t>029-00000124-05</t>
  </si>
  <si>
    <t>002-00000221-03</t>
  </si>
  <si>
    <t>Smith Robert A</t>
  </si>
  <si>
    <t>Reed Mark A</t>
  </si>
  <si>
    <t>E325</t>
  </si>
  <si>
    <t>018-00000961-00</t>
  </si>
  <si>
    <t>100x200</t>
  </si>
  <si>
    <t>Reichelderfer Mitzie L</t>
  </si>
  <si>
    <t>Harrison Brookie</t>
  </si>
  <si>
    <t>044-00000742-00</t>
  </si>
  <si>
    <t>Roscoe Properties LTD</t>
  </si>
  <si>
    <t>043-00000764-00</t>
  </si>
  <si>
    <t>Fry Russel A &amp; Stephanie K</t>
  </si>
  <si>
    <t>Bynum Paul O &amp; Sarah Jackson</t>
  </si>
  <si>
    <t>013-00001489-00</t>
  </si>
  <si>
    <t>Hickman Ronda J</t>
  </si>
  <si>
    <t>Welch Stanton K &amp; Juanita K JLRS</t>
  </si>
  <si>
    <t>E323</t>
  </si>
  <si>
    <t>E326</t>
  </si>
  <si>
    <t>013-00001884-00</t>
  </si>
  <si>
    <t>041-00000441-05</t>
  </si>
  <si>
    <t>043-00000140-00</t>
  </si>
  <si>
    <t>50x67</t>
  </si>
  <si>
    <t>Farrell Lawrence W</t>
  </si>
  <si>
    <t>Farrell Lawrence W TTEE</t>
  </si>
  <si>
    <t>E327</t>
  </si>
  <si>
    <t>032-00000240-00</t>
  </si>
  <si>
    <t>Moran Edith N, TTEE</t>
  </si>
  <si>
    <t>Sarchet Wilda K, Success TTEE</t>
  </si>
  <si>
    <t>Deboe Austin L &amp; Kaminsky Savanna R</t>
  </si>
  <si>
    <t>E328</t>
  </si>
  <si>
    <t>031-00000055-08</t>
  </si>
  <si>
    <t>Russell Robert L (dec'd)</t>
  </si>
  <si>
    <t>Russell Paula M</t>
  </si>
  <si>
    <t>E329</t>
  </si>
  <si>
    <t>004-00000820-00</t>
  </si>
  <si>
    <t>Soggy Hill Petro Exploration LTD</t>
  </si>
  <si>
    <t>Kitchen Sally J (Mineral)</t>
  </si>
  <si>
    <t>E330</t>
  </si>
  <si>
    <t>006-00000335-00</t>
  </si>
  <si>
    <t>Cox Jeffrey James</t>
  </si>
  <si>
    <t>Cox, Kaitlin M &amp; Colleen M, Co-TTEES</t>
  </si>
  <si>
    <t>027-00000345-00</t>
  </si>
  <si>
    <t>027-00000346-00</t>
  </si>
  <si>
    <t>25x88</t>
  </si>
  <si>
    <t>Doup Shirley J (Bankruptcy)</t>
  </si>
  <si>
    <t>Doup David E</t>
  </si>
  <si>
    <t>043-00002238-00</t>
  </si>
  <si>
    <t>043-00002237-00</t>
  </si>
  <si>
    <t>45x53</t>
  </si>
  <si>
    <t>45x47</t>
  </si>
  <si>
    <t>Latham Noel C</t>
  </si>
  <si>
    <t>002-00000072-00</t>
  </si>
  <si>
    <t>Matthews Richard E &amp; Barbara A</t>
  </si>
  <si>
    <t>Mathews Jacob Lewis</t>
  </si>
  <si>
    <t>Newell John Allen Jr &amp; Destiny Elizabeth JLRS</t>
  </si>
  <si>
    <t>043-00003728-00</t>
  </si>
  <si>
    <t>65x81.6</t>
  </si>
  <si>
    <t>Adams Randall E (Estate)</t>
  </si>
  <si>
    <t>Wolfe Tiffany N &amp; Linda L JLRS</t>
  </si>
  <si>
    <t>032-00000121-09</t>
  </si>
  <si>
    <t>Tammac Holdings Corporation</t>
  </si>
  <si>
    <t>Cronin Matthew S</t>
  </si>
  <si>
    <t>E332</t>
  </si>
  <si>
    <t>017-00000758-00</t>
  </si>
  <si>
    <t>Patterson Marjorie A</t>
  </si>
  <si>
    <t>Patterson Penny M</t>
  </si>
  <si>
    <t>Guy Robert W JR &amp; Dawn C   JLRS</t>
  </si>
  <si>
    <t xml:space="preserve">Troyer Raymond, Betty, Ivan </t>
  </si>
  <si>
    <t>Miller John &amp; Ruth (1/2 int)</t>
  </si>
  <si>
    <t>E331</t>
  </si>
  <si>
    <t>043-00006400-01</t>
  </si>
  <si>
    <t>043-00003810-00</t>
  </si>
  <si>
    <t>Little Sandra K</t>
  </si>
  <si>
    <t>Saylor Corey M &amp; Kelsee R   JLRS</t>
  </si>
  <si>
    <t>010-00000351-04</t>
  </si>
  <si>
    <t>SRMOF II 2012-1 Trust</t>
  </si>
  <si>
    <t>Devaney Justin &amp; Davidson Kimberly A   JLRS</t>
  </si>
  <si>
    <t>016-00000085-00</t>
  </si>
  <si>
    <t>Smailes Van W &amp; Jandi S</t>
  </si>
  <si>
    <t>Grudier Garon J &amp; Jenna L   JLRS</t>
  </si>
  <si>
    <t>014-00000148-03</t>
  </si>
  <si>
    <t>McCoy Jaems L &amp; Heather R</t>
  </si>
  <si>
    <t>McCoy Casey G</t>
  </si>
  <si>
    <t>E333</t>
  </si>
  <si>
    <t>020-16100053-00</t>
  </si>
  <si>
    <t>018-00000181-00</t>
  </si>
  <si>
    <t>Hemminger Gene W</t>
  </si>
  <si>
    <t>Folkert alan &amp; Shannon L JLRS</t>
  </si>
  <si>
    <t>E334</t>
  </si>
  <si>
    <t>012-00000143-00</t>
  </si>
  <si>
    <t>012-00000144-00</t>
  </si>
  <si>
    <t>012-00000092-00</t>
  </si>
  <si>
    <t>In Lot 8</t>
  </si>
  <si>
    <t>In Lot 9</t>
  </si>
  <si>
    <t>In Lot 17</t>
  </si>
  <si>
    <t>Pepper Kenneth R, dec'd</t>
  </si>
  <si>
    <t>Pepper Pauline R</t>
  </si>
  <si>
    <t>020-00000062-00</t>
  </si>
  <si>
    <t>020-00000601-00</t>
  </si>
  <si>
    <t>In lot 64</t>
  </si>
  <si>
    <t>In Lot 64</t>
  </si>
  <si>
    <t>Saldere Holdings LLC</t>
  </si>
  <si>
    <t>E.L.Y. Investments LLC</t>
  </si>
  <si>
    <t>E335</t>
  </si>
  <si>
    <t>029-00000190-02</t>
  </si>
  <si>
    <t>029-00001235-01</t>
  </si>
  <si>
    <t>Smart Margaret L (dec'd)</t>
  </si>
  <si>
    <t>Smart Raymond W</t>
  </si>
  <si>
    <t>043-00006250-00</t>
  </si>
  <si>
    <t>043-00006277-00</t>
  </si>
  <si>
    <t>2884 sq ft</t>
  </si>
  <si>
    <t>9070 sq ft</t>
  </si>
  <si>
    <t>Canady Jordan D &amp; Pauli</t>
  </si>
  <si>
    <t>Kittel Mark &amp; Michelle  JLRS</t>
  </si>
  <si>
    <t>018-00000396-00</t>
  </si>
  <si>
    <t>Patterson Patrick E TTEE</t>
  </si>
  <si>
    <t>Shurtz Earl D TTEE</t>
  </si>
  <si>
    <t>043-00002199-00</t>
  </si>
  <si>
    <t>Guinther Charles J &amp; Rebecca S</t>
  </si>
  <si>
    <t>E336</t>
  </si>
  <si>
    <t>017-00001137-00</t>
  </si>
  <si>
    <t>Kenworthy Jodi L fka Carpenter</t>
  </si>
  <si>
    <t>Kenworthy William B &amp; Jodi L   JLRS</t>
  </si>
  <si>
    <t>021-00000794-01</t>
  </si>
  <si>
    <t>010-00000861-01</t>
  </si>
  <si>
    <t>Woodward Jewel R</t>
  </si>
  <si>
    <t>Eastwood Douglas C &amp; Rita L JLRS</t>
  </si>
  <si>
    <t>013-00001533-00</t>
  </si>
  <si>
    <t>Morningstar Investment Properties LLC</t>
  </si>
  <si>
    <t>Hollyberry Park LLC</t>
  </si>
  <si>
    <t>029-00000601-00</t>
  </si>
  <si>
    <t>Warren Betty K</t>
  </si>
  <si>
    <t>Greenwood Aaron P &amp; Melissa A   JLRS</t>
  </si>
  <si>
    <t>E337</t>
  </si>
  <si>
    <t>027-00000492-00</t>
  </si>
  <si>
    <t>Wilson Eric R</t>
  </si>
  <si>
    <t>Wilson Eric R &amp; Kelly E JLRS</t>
  </si>
  <si>
    <t>E338</t>
  </si>
  <si>
    <t>043-00000641-00</t>
  </si>
  <si>
    <t>Pearce Kenneth D</t>
  </si>
  <si>
    <t>Pearce Kenneth D &amp; Emily Vickroy Jones JLRS</t>
  </si>
  <si>
    <t>E339</t>
  </si>
  <si>
    <t>E340</t>
  </si>
  <si>
    <t>023-00000362-01</t>
  </si>
  <si>
    <t>Yoder Owen E et al</t>
  </si>
  <si>
    <t>Yoder Owen E &amp; Ada A JLRS</t>
  </si>
  <si>
    <t>023-00000355-01</t>
  </si>
  <si>
    <t>Yoder Willis et al</t>
  </si>
  <si>
    <t>Mitchell James R TTEE</t>
  </si>
  <si>
    <t>Stein Shale of Fresno LLC</t>
  </si>
  <si>
    <t>E341</t>
  </si>
  <si>
    <t>043-00001494-00</t>
  </si>
  <si>
    <t>18.5 x 133</t>
  </si>
  <si>
    <t>Hall Kevin (dec'd)</t>
  </si>
  <si>
    <t>Hall Marian aka Marian J</t>
  </si>
  <si>
    <t>Shupert Allison &amp; Richcreek Marc</t>
  </si>
  <si>
    <t>Williamson Michael &amp; Jessica</t>
  </si>
  <si>
    <t>043-00000712-00</t>
  </si>
  <si>
    <t>Sims John C &amp; Marbara A</t>
  </si>
  <si>
    <t>Moore Shawn E &amp; Amber L   JLRS</t>
  </si>
  <si>
    <t>023-00000023-00</t>
  </si>
  <si>
    <t>Gonder Carolyn J</t>
  </si>
  <si>
    <t>Hershberger Andy L et al</t>
  </si>
  <si>
    <t>004-00000835-00</t>
  </si>
  <si>
    <t>Bassett Michelle G</t>
  </si>
  <si>
    <t>Landerman Justin T &amp; Kyleen F   JLRS</t>
  </si>
  <si>
    <t>027-00000074-01</t>
  </si>
  <si>
    <t>Kocab Dennis R &amp; Diane , TTEES</t>
  </si>
  <si>
    <t>Troyer Joseph D &amp; Sara H</t>
  </si>
  <si>
    <t>031-00000330-20</t>
  </si>
  <si>
    <t>Cromwell Robert J &amp; Angela L</t>
  </si>
  <si>
    <t>Yoder Kenneth E &amp; Ervina J JLRS</t>
  </si>
  <si>
    <t>043-00004049-01</t>
  </si>
  <si>
    <t>043-00002453-00</t>
  </si>
  <si>
    <t>1.15 x 62</t>
  </si>
  <si>
    <t>41.2 x 125</t>
  </si>
  <si>
    <t>Fowler Cheyenne &amp; Anna</t>
  </si>
  <si>
    <t>Nethers Rexford M</t>
  </si>
  <si>
    <t>017-00001070-00</t>
  </si>
  <si>
    <t>017-00001071-00</t>
  </si>
  <si>
    <t>017-00000472-00</t>
  </si>
  <si>
    <t>Miller Eli M</t>
  </si>
  <si>
    <t>Miller Robert M &amp; Susan J JLRS</t>
  </si>
  <si>
    <t>E342</t>
  </si>
  <si>
    <t>035-00000109-02</t>
  </si>
  <si>
    <t>035-00000919-00</t>
  </si>
  <si>
    <t>035-00000918-00</t>
  </si>
  <si>
    <t>035-00000090-00</t>
  </si>
  <si>
    <t>Roberts Kenneth E (dec'd)</t>
  </si>
  <si>
    <t>Yoder Dean F &amp; Emma P   JLRS</t>
  </si>
  <si>
    <t>043-00002465-00</t>
  </si>
  <si>
    <t>49.5x160</t>
  </si>
  <si>
    <t>Ulery Joseph P &amp; Sandra G</t>
  </si>
  <si>
    <t>E344</t>
  </si>
  <si>
    <t>040-00000212-01</t>
  </si>
  <si>
    <t>040-00000211-01</t>
  </si>
  <si>
    <t>040-00000210-01</t>
  </si>
  <si>
    <t>040-00000213-01</t>
  </si>
  <si>
    <t>Bice Mary Michael aka Mary M</t>
  </si>
  <si>
    <t>008-00000264-01</t>
  </si>
  <si>
    <t>Troyer Ora S &amp; Louella E</t>
  </si>
  <si>
    <t>Schlabach Alan A &amp; Mary Sue JLRS</t>
  </si>
  <si>
    <t>E345</t>
  </si>
  <si>
    <t>008-00000264-00</t>
  </si>
  <si>
    <t xml:space="preserve">Yoder Noah E &amp; Betty </t>
  </si>
  <si>
    <t>E346</t>
  </si>
  <si>
    <t>Troyer Ora S &amp; Louella E JLRS</t>
  </si>
  <si>
    <t>E347</t>
  </si>
  <si>
    <t>004-00000833-00</t>
  </si>
  <si>
    <t>014-00000035-07</t>
  </si>
  <si>
    <t>014-00000353-03</t>
  </si>
  <si>
    <t>200x200.83</t>
  </si>
  <si>
    <t>Wright Gerald E &amp; Mary C</t>
  </si>
  <si>
    <t>Wright Gerald E &amp; Mary C JLRS</t>
  </si>
  <si>
    <t>E343</t>
  </si>
  <si>
    <t>013-00000209-00</t>
  </si>
  <si>
    <t>013-00000210-00</t>
  </si>
  <si>
    <t xml:space="preserve">Easterday Clarence &amp; Marjorie J    </t>
  </si>
  <si>
    <t>Easterday Clarence &amp; Marjorie J   JLRS</t>
  </si>
  <si>
    <t>E348</t>
  </si>
  <si>
    <t>018-00001723-01</t>
  </si>
  <si>
    <t>E349</t>
  </si>
  <si>
    <t>018-00000272-01</t>
  </si>
  <si>
    <t>E351</t>
  </si>
  <si>
    <t>002-00000078-02</t>
  </si>
  <si>
    <t>002-00000081-01</t>
  </si>
  <si>
    <t>Specht Sharon A et al</t>
  </si>
  <si>
    <t>Specht Jason V</t>
  </si>
  <si>
    <t>E352</t>
  </si>
  <si>
    <t>002-00000082-01</t>
  </si>
  <si>
    <t>Specht Brian E</t>
  </si>
  <si>
    <t>E353</t>
  </si>
  <si>
    <t>Specht Kevin W</t>
  </si>
  <si>
    <t>043-00004626-00</t>
  </si>
  <si>
    <t>52x55</t>
  </si>
  <si>
    <t>W&amp;G Rentals LLC</t>
  </si>
  <si>
    <t>Lower Annette M &amp; Larry E JLRs</t>
  </si>
  <si>
    <t>043-00002252-00</t>
  </si>
  <si>
    <t>41.2x125</t>
  </si>
  <si>
    <t>Argent Timothy J &amp; Margaret J</t>
  </si>
  <si>
    <t>Farrell Gerald L &amp; Alana S JLRS</t>
  </si>
  <si>
    <t>043-00005563-00</t>
  </si>
  <si>
    <t>Rhodes Denise N fka Wilden</t>
  </si>
  <si>
    <t>Burchfield Michael L &amp; Golden Y</t>
  </si>
  <si>
    <t>E350</t>
  </si>
  <si>
    <t>030-00000192-00</t>
  </si>
  <si>
    <t>030-00000193-00</t>
  </si>
  <si>
    <t>37.6 x129.12</t>
  </si>
  <si>
    <t>37.63x125.61</t>
  </si>
  <si>
    <t>LE-Casteel Gladys J</t>
  </si>
  <si>
    <t>Michael A Casteel</t>
  </si>
  <si>
    <t>042-00000842-00</t>
  </si>
  <si>
    <t xml:space="preserve">Cornelison Robert P &amp; Jo Ann L </t>
  </si>
  <si>
    <t>Gregory Jae S Deanann Marie JLRS</t>
  </si>
  <si>
    <t>E354</t>
  </si>
  <si>
    <t>018-00001702-00</t>
  </si>
  <si>
    <t>McCullough Connie S</t>
  </si>
  <si>
    <t>Stevens Michelle R</t>
  </si>
  <si>
    <t>E355</t>
  </si>
  <si>
    <t>014-00000778-01</t>
  </si>
  <si>
    <t>014-00000892-00</t>
  </si>
  <si>
    <t>014-00000890-00</t>
  </si>
  <si>
    <t>014-00000186-00</t>
  </si>
  <si>
    <t>Gross Alfred T &amp; Beverly E TTEE</t>
  </si>
  <si>
    <t>AB144 LLC</t>
  </si>
  <si>
    <t>026-00000410-00</t>
  </si>
  <si>
    <t>026-00000411-00</t>
  </si>
  <si>
    <t>Smucker Crystal Y</t>
  </si>
  <si>
    <t>Yoder Jonas D &amp; Anna Mae JLRS</t>
  </si>
  <si>
    <t>043-00003603-00</t>
  </si>
  <si>
    <t>48.69 x 50</t>
  </si>
  <si>
    <t>Finton Deserie M</t>
  </si>
  <si>
    <t>CCC Family Properties LTD</t>
  </si>
  <si>
    <t>008-00000058-00</t>
  </si>
  <si>
    <t>Miller Michael D et al</t>
  </si>
  <si>
    <t>L&amp;M Land Holdings LLC</t>
  </si>
  <si>
    <t>convey on 1/2 int</t>
  </si>
  <si>
    <t>E357</t>
  </si>
  <si>
    <t>040-00000201-00</t>
  </si>
  <si>
    <t>75 x 132</t>
  </si>
  <si>
    <t>040-00000202-00</t>
  </si>
  <si>
    <t>6 x 55</t>
  </si>
  <si>
    <t>Moran Gerald D &amp; Judy</t>
  </si>
  <si>
    <t>Moran Gerald D &amp; Judy   JLRS</t>
  </si>
  <si>
    <t>E356</t>
  </si>
  <si>
    <t>043-00001463-00</t>
  </si>
  <si>
    <t>46 x 111</t>
  </si>
  <si>
    <t>LE- Gadfield Mary Jane</t>
  </si>
  <si>
    <t>Secrest Tami</t>
  </si>
  <si>
    <t xml:space="preserve">Hall Marian </t>
  </si>
  <si>
    <t>Wegener Michael T &amp; Brenda D   JLRS</t>
  </si>
  <si>
    <t>043-00000193-00</t>
  </si>
  <si>
    <t>42 x 144.54</t>
  </si>
  <si>
    <t>KJAYCO</t>
  </si>
  <si>
    <t>012-00000021-00</t>
  </si>
  <si>
    <t>Warren Robert W TTEE</t>
  </si>
  <si>
    <t>Cromwell Angela L</t>
  </si>
  <si>
    <t>Donaker Alan M &amp; Jannette L JLRS</t>
  </si>
  <si>
    <t>E359</t>
  </si>
  <si>
    <t>013-00000788-02</t>
  </si>
  <si>
    <t>Vance William G (dec'd)</t>
  </si>
  <si>
    <t>Vance Edith E</t>
  </si>
  <si>
    <t>018-00000459-01</t>
  </si>
  <si>
    <t>018-00000455-01</t>
  </si>
  <si>
    <t>035-00000074-00</t>
  </si>
  <si>
    <t>018-00000114-00</t>
  </si>
  <si>
    <t>035-00000079-00</t>
  </si>
  <si>
    <t>021-00000738-05</t>
  </si>
  <si>
    <t>035-00000077-00</t>
  </si>
  <si>
    <t>035-00000212-00</t>
  </si>
  <si>
    <t>010-00000185-00</t>
  </si>
  <si>
    <t>018-00000459-00</t>
  </si>
  <si>
    <t>035-00000927-00</t>
  </si>
  <si>
    <t>E360</t>
  </si>
  <si>
    <t>Dickerson William L et al</t>
  </si>
  <si>
    <t>Richcreek Angela TTEE</t>
  </si>
  <si>
    <t>E361</t>
  </si>
  <si>
    <t>037-00000221-00</t>
  </si>
  <si>
    <t>017-00000458-00</t>
  </si>
  <si>
    <t>Dickerson Reeva A</t>
  </si>
  <si>
    <t>E362</t>
  </si>
  <si>
    <t>035-00000928-00</t>
  </si>
  <si>
    <t xml:space="preserve">Dickerson William L </t>
  </si>
  <si>
    <t>E363</t>
  </si>
  <si>
    <t>018-00000266-00</t>
  </si>
  <si>
    <t>018-00001162-00</t>
  </si>
  <si>
    <t>018-00000265-00</t>
  </si>
  <si>
    <t>E364</t>
  </si>
  <si>
    <t>040-00000124-00</t>
  </si>
  <si>
    <t>040-00000017-00</t>
  </si>
  <si>
    <t>040-00000153-01</t>
  </si>
  <si>
    <t>040-00000001-01</t>
  </si>
  <si>
    <t>040-00000139-00</t>
  </si>
  <si>
    <t>McNichols Robert E</t>
  </si>
  <si>
    <t>McNichols Scott A TTEE</t>
  </si>
  <si>
    <t>E365</t>
  </si>
  <si>
    <t>040-00000385-02</t>
  </si>
  <si>
    <t>E366</t>
  </si>
  <si>
    <t>003-00000001-00</t>
  </si>
  <si>
    <t>003-00000002-00</t>
  </si>
  <si>
    <t>Beach Wayne E TTEE</t>
  </si>
  <si>
    <t>Beach Dorothy E (dec'd)</t>
  </si>
  <si>
    <t>E367</t>
  </si>
  <si>
    <t>008-00000284-01</t>
  </si>
  <si>
    <t>Yoder Allen R &amp; Esther J</t>
  </si>
  <si>
    <t>Woodland Acres Retreat LLC</t>
  </si>
  <si>
    <t>020-00000285-00</t>
  </si>
  <si>
    <t xml:space="preserve">Hill Dallas L </t>
  </si>
  <si>
    <t>Guilliams Jong &amp; Tim</t>
  </si>
  <si>
    <t>conrad Jesse B</t>
  </si>
  <si>
    <t>Doodle Bean Farms LLC</t>
  </si>
  <si>
    <t>(MH trf/convey included)</t>
  </si>
  <si>
    <t>003-00000553-01</t>
  </si>
  <si>
    <t xml:space="preserve">Martin Justin R &amp; Ashley </t>
  </si>
  <si>
    <t>White-Richards Tristan L</t>
  </si>
  <si>
    <t>E369</t>
  </si>
  <si>
    <t>003-00000044-02</t>
  </si>
  <si>
    <t>003-00000044-00</t>
  </si>
  <si>
    <t>003-00000653-05</t>
  </si>
  <si>
    <t>Rogers Nanci E aka Nanci Elaine</t>
  </si>
  <si>
    <t>Rogers Timothy L aka Timothy Lee</t>
  </si>
  <si>
    <t>043-00005560-00</t>
  </si>
  <si>
    <t>Jones Carrie Ann</t>
  </si>
  <si>
    <t>Stephens Julius J &amp; Linda D   JLRS</t>
  </si>
  <si>
    <t>E370</t>
  </si>
  <si>
    <t>038-00000027-00</t>
  </si>
  <si>
    <t>038-00000028-00</t>
  </si>
  <si>
    <t xml:space="preserve">Holmok Robert E &amp; Virginia </t>
  </si>
  <si>
    <t>Holmok Robert J</t>
  </si>
  <si>
    <t>E358</t>
  </si>
  <si>
    <t>044-00000270-00</t>
  </si>
  <si>
    <t>82.5x264</t>
  </si>
  <si>
    <t>Bailey Rick S &amp; Debra M JLRS</t>
  </si>
  <si>
    <t>E371</t>
  </si>
  <si>
    <t>Alley Vacation</t>
  </si>
  <si>
    <t>N/C</t>
  </si>
  <si>
    <t>018-00001475-15</t>
  </si>
  <si>
    <t>Lot 45</t>
  </si>
  <si>
    <t>018-00001457-14</t>
  </si>
  <si>
    <t>Lot 44</t>
  </si>
  <si>
    <t>E372</t>
  </si>
  <si>
    <t xml:space="preserve">McComber Robert Allen </t>
  </si>
  <si>
    <t>013-00000353-00</t>
  </si>
  <si>
    <t>013-00000350-02</t>
  </si>
  <si>
    <t>Hoop Bevery M (dec'd)</t>
  </si>
  <si>
    <t>E373</t>
  </si>
  <si>
    <t>006-00000341-00</t>
  </si>
  <si>
    <t>006-00000066-01</t>
  </si>
  <si>
    <t>Demarco</t>
  </si>
  <si>
    <t>003-00000884-12</t>
  </si>
  <si>
    <t>Smith Timothy S</t>
  </si>
  <si>
    <t>026-00000341-00</t>
  </si>
  <si>
    <t>026-00000345-00</t>
  </si>
  <si>
    <t>Moore Marlin F &amp; Barbara</t>
  </si>
  <si>
    <t xml:space="preserve">Boyd Travis S &amp; Colleen A </t>
  </si>
  <si>
    <t>013-00000810-00</t>
  </si>
  <si>
    <t>Weaver Aaron et al</t>
  </si>
  <si>
    <t>Stayer Loren T &amp; Brenda S JLRS</t>
  </si>
  <si>
    <t>Ramseyer Virginia E</t>
  </si>
  <si>
    <t>029-00000418-00</t>
  </si>
  <si>
    <t>Kistler George B &amp; Jolinda</t>
  </si>
  <si>
    <t>006-020000186-02</t>
  </si>
  <si>
    <t>Reed Robert E</t>
  </si>
  <si>
    <t>Nielson Charles and Carole</t>
  </si>
  <si>
    <t>E374</t>
  </si>
  <si>
    <t>038-00000054-00</t>
  </si>
  <si>
    <t>Prater Monty E (dec'd)</t>
  </si>
  <si>
    <t>Prater Jane</t>
  </si>
  <si>
    <t>E375</t>
  </si>
  <si>
    <t>043-00003267-00</t>
  </si>
  <si>
    <t>043-00003282-00</t>
  </si>
  <si>
    <t>50 x 112</t>
  </si>
  <si>
    <t>E376</t>
  </si>
  <si>
    <t>043-00004683-00</t>
  </si>
  <si>
    <t>Schwab Paul W &amp; Paula F</t>
  </si>
  <si>
    <t>Double P Investments Family Limited Partnership</t>
  </si>
  <si>
    <t>Hall Randall P &amp; Betty A Gwinn-</t>
  </si>
  <si>
    <t>Weingarth Steve A &amp; Amanda S   JLRS</t>
  </si>
  <si>
    <t>043-00002127-00</t>
  </si>
  <si>
    <t>30 x 124</t>
  </si>
  <si>
    <t>Schlegel Katherine E aka Catherine aka Adams Catherine</t>
  </si>
  <si>
    <t>043-00001632-00</t>
  </si>
  <si>
    <t>65 x 111</t>
  </si>
  <si>
    <t>50 x 120</t>
  </si>
  <si>
    <t>003-00000509-04</t>
  </si>
  <si>
    <t>Albrecht David D &amp; Joan E</t>
  </si>
  <si>
    <t>JSTR54 LLC</t>
  </si>
  <si>
    <t>013-00000924-00</t>
  </si>
  <si>
    <t>Yost William C &amp; Laurie M</t>
  </si>
  <si>
    <t>Stevens Jacob L</t>
  </si>
  <si>
    <t>029-00001313-01</t>
  </si>
  <si>
    <t xml:space="preserve">Tyler Roger M &amp; Nancy J </t>
  </si>
  <si>
    <t>Honkus Edward S &amp; Vicky L JLRS</t>
  </si>
  <si>
    <t>029-0000726-00</t>
  </si>
  <si>
    <t>029-0000727-00</t>
  </si>
  <si>
    <t>70x413.1</t>
  </si>
  <si>
    <t>42x413</t>
  </si>
  <si>
    <t xml:space="preserve">Hamersley David </t>
  </si>
  <si>
    <t>Woods Lauren D</t>
  </si>
  <si>
    <t>035-00000604-00</t>
  </si>
  <si>
    <t>035-00000603-022</t>
  </si>
  <si>
    <t>Coshocton J and J Rental Inc</t>
  </si>
  <si>
    <t xml:space="preserve">Stewart K. Michael &amp; Yvonne M </t>
  </si>
  <si>
    <t>E3770</t>
  </si>
  <si>
    <t>031-00000262-03</t>
  </si>
  <si>
    <t>M. Clayton Coleman</t>
  </si>
  <si>
    <t>Roe Ellen Coleman</t>
  </si>
  <si>
    <t>Double P Investments</t>
  </si>
  <si>
    <t>Botsford Falon</t>
  </si>
  <si>
    <t>020-00000897-00</t>
  </si>
  <si>
    <t>McAllister Robert F</t>
  </si>
  <si>
    <t>Milligan Barbara A</t>
  </si>
  <si>
    <t>023-00000328-04</t>
  </si>
  <si>
    <t>Yoder Andrew N &amp; Emma D</t>
  </si>
  <si>
    <t>Schlabach Daniel J &amp; Ida JLRS</t>
  </si>
  <si>
    <t>023-00000328-05</t>
  </si>
  <si>
    <t>Miller Eddie H</t>
  </si>
  <si>
    <t>023-00000328-06</t>
  </si>
  <si>
    <t>Hershberger Dwayne Lee</t>
  </si>
  <si>
    <t>E378</t>
  </si>
  <si>
    <t>014-00000413-10</t>
  </si>
  <si>
    <t>Reeves Daniel J</t>
  </si>
  <si>
    <t>Home Loan Savings Bank</t>
  </si>
  <si>
    <t>017-00001155-00</t>
  </si>
  <si>
    <t>Hunter Stephanie</t>
  </si>
  <si>
    <t>Yoder Chester WL &amp; Ashley A</t>
  </si>
  <si>
    <t>018-00000118-00</t>
  </si>
  <si>
    <t>Burson Melissa D (dec'd)</t>
  </si>
  <si>
    <t>Burson Richard J</t>
  </si>
  <si>
    <t>Kent Christopher D &amp; Amanda K</t>
  </si>
  <si>
    <t>E379</t>
  </si>
  <si>
    <t>008-00000575-02</t>
  </si>
  <si>
    <t>Mast Reuben E &amp; Anna</t>
  </si>
  <si>
    <t>Mast Reuben E &amp; Anna J   JLRS</t>
  </si>
  <si>
    <t>Mast Reuben &amp; Anna</t>
  </si>
  <si>
    <t>Barkman Willis D</t>
  </si>
  <si>
    <t>008-00000287-01</t>
  </si>
  <si>
    <t>Mast Reuben &amp; Anna J</t>
  </si>
  <si>
    <t>Yoder Myron R &amp; Freda H  JLRS</t>
  </si>
  <si>
    <t>043-00003445-00</t>
  </si>
  <si>
    <t>TBR Realty Ltd</t>
  </si>
  <si>
    <t>Arnett William A</t>
  </si>
  <si>
    <t>043-00002692-00</t>
  </si>
  <si>
    <t>043-00002691-00</t>
  </si>
  <si>
    <t>49.72 x 119.46</t>
  </si>
  <si>
    <t>49.72 x 119.49</t>
  </si>
  <si>
    <t>Mccoy Mark H &amp; Kathy E</t>
  </si>
  <si>
    <t>Lapp Janice L</t>
  </si>
  <si>
    <t>029-00001261-00</t>
  </si>
  <si>
    <t>Burrier Marianne, TTEE</t>
  </si>
  <si>
    <t>Hershberer Adam</t>
  </si>
  <si>
    <t>043-00000830-00</t>
  </si>
  <si>
    <t>50 x 186.6</t>
  </si>
  <si>
    <t>Sturtz Jerry A &amp; Christina D</t>
  </si>
  <si>
    <t>Bussey Charlene</t>
  </si>
  <si>
    <t>E380</t>
  </si>
  <si>
    <t>043-00003727-00</t>
  </si>
  <si>
    <t>Bowman Michael J &amp; Margaret L</t>
  </si>
  <si>
    <t>Bowman Michael J &amp; Margaret L JLRS</t>
  </si>
  <si>
    <t>E381</t>
  </si>
  <si>
    <t>010-00000030-00</t>
  </si>
  <si>
    <t>010-00000029-00</t>
  </si>
  <si>
    <t>Bookless Frank</t>
  </si>
  <si>
    <t>Bookless James et al</t>
  </si>
  <si>
    <t>E382</t>
  </si>
  <si>
    <t>029-00001234-00</t>
  </si>
  <si>
    <t>E383</t>
  </si>
  <si>
    <t>018-00001457-18</t>
  </si>
  <si>
    <t>Scott Thomas J aka Thomas D &amp; Linda M</t>
  </si>
  <si>
    <t>Scott Thomas J aka Thomas D &amp; Linda M JLRS</t>
  </si>
  <si>
    <t>E384</t>
  </si>
  <si>
    <t>005-00000183-01</t>
  </si>
  <si>
    <t>026-00000024-03</t>
  </si>
  <si>
    <t>005-00000183-00</t>
  </si>
  <si>
    <t>026-00000024-04</t>
  </si>
  <si>
    <t>026-00000024-05</t>
  </si>
  <si>
    <t>Pelfrey James R SR &amp; Mary M</t>
  </si>
  <si>
    <t xml:space="preserve">Pelfrey James R SR </t>
  </si>
  <si>
    <t>002-00000175-01</t>
  </si>
  <si>
    <t>Raber Edward</t>
  </si>
  <si>
    <t>Erb Jonas H &amp; Yoder Raymond E</t>
  </si>
  <si>
    <t>Reiss Laura J (1/3 int)</t>
  </si>
  <si>
    <t>E385</t>
  </si>
  <si>
    <t>020-00000104-00</t>
  </si>
  <si>
    <t xml:space="preserve">Chaney L Jane </t>
  </si>
  <si>
    <t>Chaney William Eugene et al</t>
  </si>
  <si>
    <t>E386</t>
  </si>
  <si>
    <t>010-00000128-00</t>
  </si>
  <si>
    <t>Moore David R &amp; Desiree D  &amp; Ian D</t>
  </si>
  <si>
    <t>Moore Zachery D</t>
  </si>
  <si>
    <t>E387</t>
  </si>
  <si>
    <t>E388</t>
  </si>
  <si>
    <t>Moore Ian D</t>
  </si>
  <si>
    <t>Moore David R &amp; Desiree D JLRS</t>
  </si>
  <si>
    <t>043-00003184-00</t>
  </si>
  <si>
    <t>50x51.8</t>
  </si>
  <si>
    <t>Scott Vane S III &amp; Sue L</t>
  </si>
  <si>
    <t>Oliver Debra K</t>
  </si>
  <si>
    <t>043-00000638-00</t>
  </si>
  <si>
    <t>043-00000639-00</t>
  </si>
  <si>
    <t>50x40</t>
  </si>
  <si>
    <t>10.55x40</t>
  </si>
  <si>
    <t>Jason Seven Limited</t>
  </si>
  <si>
    <t>CR 2018 LLC</t>
  </si>
  <si>
    <t>Berry Travis</t>
  </si>
  <si>
    <t>E389</t>
  </si>
  <si>
    <t>043-00005271-00</t>
  </si>
  <si>
    <t>85x161</t>
  </si>
  <si>
    <t>Wilson Ronald R (dec'd)</t>
  </si>
  <si>
    <t>Wilson Sandra Sue</t>
  </si>
  <si>
    <t>E390</t>
  </si>
  <si>
    <t>043-00002951-00</t>
  </si>
  <si>
    <t>50x89</t>
  </si>
  <si>
    <t>Jenkins John Thomas</t>
  </si>
  <si>
    <t>Jenkins Sarah Ann (dec'd)</t>
  </si>
  <si>
    <t>017-00001198-00</t>
  </si>
  <si>
    <t>017-00000963-00</t>
  </si>
  <si>
    <t>Lawrence Kyle D</t>
  </si>
  <si>
    <t>Huebner Kristy R &amp; Anthony T</t>
  </si>
  <si>
    <t>043-00002498-00</t>
  </si>
  <si>
    <t>70 x 149</t>
  </si>
  <si>
    <t>Jones Michael A et al</t>
  </si>
  <si>
    <t>Hall Tye W &amp; Jasmine K    JLRS</t>
  </si>
  <si>
    <t>Patrick E Patterson Trust</t>
  </si>
  <si>
    <t>Patterson Richard A &amp; Joshua A   JRLS</t>
  </si>
  <si>
    <t>030-17100040-01</t>
  </si>
  <si>
    <t>027-00000291-00</t>
  </si>
  <si>
    <t>Simmons Brian Allen &amp; Kimberly Kay</t>
  </si>
  <si>
    <t>Donaker Mark J &amp; Jamie S   JRLS</t>
  </si>
  <si>
    <t>043-00005613-00</t>
  </si>
  <si>
    <t>110 x 127</t>
  </si>
  <si>
    <t>Hothem Dorothy E</t>
  </si>
  <si>
    <t>Shaw Gregory L, TTEE</t>
  </si>
  <si>
    <t>029-00000482-12</t>
  </si>
  <si>
    <t>Porcher Gregory L &amp; Janice M</t>
  </si>
  <si>
    <t>Wright Richard J &amp; Linda A   JLRS</t>
  </si>
  <si>
    <t>008-00000574-00</t>
  </si>
  <si>
    <t>Barkman David A D &amp; Abigail</t>
  </si>
  <si>
    <t>Barkman David JR &amp; Rhoda   JLRS</t>
  </si>
  <si>
    <t>Moore Marcus L</t>
  </si>
  <si>
    <t>Moore Grace aka Grace E (dec'd)</t>
  </si>
  <si>
    <t>E391</t>
  </si>
  <si>
    <t>Williams John A &amp; Sue E TTEE</t>
  </si>
  <si>
    <t xml:space="preserve">Williams John A &amp; Sue E </t>
  </si>
  <si>
    <t>004-00000735-00</t>
  </si>
  <si>
    <t>E392</t>
  </si>
  <si>
    <t>026-00000017-00</t>
  </si>
  <si>
    <t>Powers Jeffrey D</t>
  </si>
  <si>
    <t>Powers Joanne M (dec'd)</t>
  </si>
  <si>
    <t>020-00000112-00</t>
  </si>
  <si>
    <t>Pitcher Brittany M &amp; Michael A</t>
  </si>
  <si>
    <t>Tubbs Timothy L &amp; Jessica N   JLRS</t>
  </si>
  <si>
    <t>E368</t>
  </si>
  <si>
    <t>E393</t>
  </si>
  <si>
    <t>035-00000711-00</t>
  </si>
  <si>
    <t>Saylor Donald E &amp; Cathy A</t>
  </si>
  <si>
    <t>Saylor Donald E &amp; Cathy A, TTEES</t>
  </si>
  <si>
    <t>006-00000245-00</t>
  </si>
  <si>
    <t>006-00000242-00</t>
  </si>
  <si>
    <t>006-00000244-01</t>
  </si>
  <si>
    <t>41x51.68</t>
  </si>
  <si>
    <t>43.05x79</t>
  </si>
  <si>
    <t>Nighthawk Holdings LLC</t>
  </si>
  <si>
    <t>Brown Ted F &amp; Patricia JLRS</t>
  </si>
  <si>
    <t>029-00001067-00</t>
  </si>
  <si>
    <t>Patterson Earl J TTEE</t>
  </si>
  <si>
    <t>Stottsberry Michael B</t>
  </si>
  <si>
    <t>043-00001547-00</t>
  </si>
  <si>
    <t>043-00001548-00</t>
  </si>
  <si>
    <t>Novelty Advertisting Company fka The Elliott Calendar Co</t>
  </si>
  <si>
    <t>029-00000422-00</t>
  </si>
  <si>
    <t>029-00000536-00</t>
  </si>
  <si>
    <t>Mullet James R</t>
  </si>
  <si>
    <t>Mullet James R &amp; Donna K JLRS</t>
  </si>
  <si>
    <t>E394</t>
  </si>
  <si>
    <t>043-00004785-00</t>
  </si>
  <si>
    <t>95x133.06</t>
  </si>
  <si>
    <t>Grogro Henry E &amp; Laura O</t>
  </si>
  <si>
    <t>Grogro Henry E &amp; Laura O TTEE</t>
  </si>
  <si>
    <t>E395</t>
  </si>
  <si>
    <t>043-00004905-00</t>
  </si>
  <si>
    <t>043-00004910-00</t>
  </si>
  <si>
    <t>043-00004906-00</t>
  </si>
  <si>
    <t>043-00004907-00</t>
  </si>
  <si>
    <t>043-00004908-00</t>
  </si>
  <si>
    <t>043-00004909-00</t>
  </si>
  <si>
    <t>043-00004901-00</t>
  </si>
  <si>
    <t>043-00004902-00</t>
  </si>
  <si>
    <t>043-00004903-00</t>
  </si>
  <si>
    <t>043-00004904-00</t>
  </si>
  <si>
    <t>043-00004710-00</t>
  </si>
  <si>
    <t>043-00004709-00</t>
  </si>
  <si>
    <t>40x208</t>
  </si>
  <si>
    <t>60x224</t>
  </si>
  <si>
    <t>70x260</t>
  </si>
  <si>
    <t>70x273</t>
  </si>
  <si>
    <t>60x254</t>
  </si>
  <si>
    <t>60x229</t>
  </si>
  <si>
    <t>65x185</t>
  </si>
  <si>
    <t>70x136</t>
  </si>
  <si>
    <t>148.48x222.12</t>
  </si>
  <si>
    <t>Coffman Gregory R &amp; Jennifer L</t>
  </si>
  <si>
    <t>Coffman Jennifer L</t>
  </si>
  <si>
    <t>E396</t>
  </si>
  <si>
    <t>043-00005724-00</t>
  </si>
  <si>
    <t>006-00000110-01</t>
  </si>
  <si>
    <t>Boyles William</t>
  </si>
  <si>
    <t>Boyles William Earl &amp; Barbara J JLRS</t>
  </si>
  <si>
    <t>E397</t>
  </si>
  <si>
    <t>023-00000206-01</t>
  </si>
  <si>
    <t>023-00000207-01</t>
  </si>
  <si>
    <t>Stutzman Vernon J &amp; Mary</t>
  </si>
  <si>
    <t>Stutzman Jonas V &amp; Iva E JLRS</t>
  </si>
  <si>
    <t>Minerals</t>
  </si>
  <si>
    <t>042-00000009-00</t>
  </si>
  <si>
    <t>Garber curtis allen &amp; Maurita Jane Randles</t>
  </si>
  <si>
    <t>Troyer Emanuel A &amp; Betty E JLRs</t>
  </si>
  <si>
    <t>043-00002092-01</t>
  </si>
  <si>
    <t>Albert Crystal</t>
  </si>
  <si>
    <t>018-00001026-00</t>
  </si>
  <si>
    <t>100x150</t>
  </si>
  <si>
    <t>Ellison David Earl &amp; Meryl Lynn</t>
  </si>
  <si>
    <t>Masinelli Adam K</t>
  </si>
  <si>
    <t>E398</t>
  </si>
  <si>
    <t>Kino Andrew C (dec'd)</t>
  </si>
  <si>
    <t>Kino Jean M</t>
  </si>
  <si>
    <t>043-00000065-00</t>
  </si>
  <si>
    <t>26x150</t>
  </si>
  <si>
    <t>Akins Family Farm LLC</t>
  </si>
  <si>
    <t>Nelson Kevin and Vicki J JLRS</t>
  </si>
  <si>
    <t>020-00000306-00</t>
  </si>
  <si>
    <t>Brady Todd M &amp; Shelly L</t>
  </si>
  <si>
    <t>US Bank NA as Indenture TTEE for CIM</t>
  </si>
  <si>
    <t>016-00000328-00</t>
  </si>
  <si>
    <t>016-00000329-00</t>
  </si>
  <si>
    <t>Lillibridge Gerald J &amp; E Lavonne</t>
  </si>
  <si>
    <t>Tennant william G</t>
  </si>
  <si>
    <t>E399</t>
  </si>
  <si>
    <t>043-00004833-00</t>
  </si>
  <si>
    <t>95x173</t>
  </si>
  <si>
    <t>Coffman Thaddeus W &amp; Shantelle M TTEE</t>
  </si>
  <si>
    <t>Coffman Shantelle M</t>
  </si>
  <si>
    <t>043-00000101-00</t>
  </si>
  <si>
    <t>Holmes Kayla J &amp; Zachary JLRS</t>
  </si>
  <si>
    <t>E400</t>
  </si>
  <si>
    <t>Cochran Helen Leonna (dec'd)</t>
  </si>
  <si>
    <t>Evans Laura M</t>
  </si>
  <si>
    <t>Russell Betty et al</t>
  </si>
  <si>
    <t>E401</t>
  </si>
  <si>
    <t>029-00001042-00</t>
  </si>
  <si>
    <t>103x195</t>
  </si>
  <si>
    <t>029-00001043-01</t>
  </si>
  <si>
    <t>50x195</t>
  </si>
  <si>
    <t>Darr George &amp; Beverly</t>
  </si>
  <si>
    <t>Darr Beverly</t>
  </si>
  <si>
    <t>E402</t>
  </si>
  <si>
    <t>029-00000078-00</t>
  </si>
  <si>
    <t xml:space="preserve">Darr George </t>
  </si>
  <si>
    <t>E403</t>
  </si>
  <si>
    <t>Hardesty Amelia B &amp; Daniel N JLRS</t>
  </si>
  <si>
    <t>E404</t>
  </si>
  <si>
    <t>043-00005307-00</t>
  </si>
  <si>
    <t>Ridenour Robert A (dec'd)</t>
  </si>
  <si>
    <t>Ridenour Mary Lou</t>
  </si>
  <si>
    <t>043-00000298-00</t>
  </si>
  <si>
    <t>043-00001006-00</t>
  </si>
  <si>
    <t>Ohio Heritage Bank</t>
  </si>
  <si>
    <t>E405</t>
  </si>
  <si>
    <t>018-00000336-01</t>
  </si>
  <si>
    <t>Bank of America NA</t>
  </si>
  <si>
    <t>Selene Finance LP</t>
  </si>
  <si>
    <t>043-00006564-13</t>
  </si>
  <si>
    <t>Warren Barbara L (dec'd)</t>
  </si>
  <si>
    <t>Hart John J &amp; Beatrice K JLRS</t>
  </si>
  <si>
    <t>033-00000059-00</t>
  </si>
  <si>
    <t>Weaver Andrew D &amp; Betty</t>
  </si>
  <si>
    <t>Miller reuben E &amp; Amanda D JLRS</t>
  </si>
  <si>
    <t>026-00000978-00</t>
  </si>
  <si>
    <t>Mitten Franklin E &amp; Alida E by PSO</t>
  </si>
  <si>
    <t>US Bank NA as Indenture TTEE for RAMP Inc</t>
  </si>
  <si>
    <t>012-00000171-00</t>
  </si>
  <si>
    <t>012-00000172-00</t>
  </si>
  <si>
    <t>Farmer Denise R</t>
  </si>
  <si>
    <t>Woodby Scott W &amp; Brenda K JLRS</t>
  </si>
  <si>
    <t>E406</t>
  </si>
  <si>
    <t>037-00000179-00</t>
  </si>
  <si>
    <t>Young Allen H (dec'd)</t>
  </si>
  <si>
    <t>Young Debra E</t>
  </si>
  <si>
    <t>E407</t>
  </si>
  <si>
    <t>009-00000076-01</t>
  </si>
  <si>
    <t>Troyer Raymond E &amp; Betty I</t>
  </si>
  <si>
    <t>E409</t>
  </si>
  <si>
    <t>035-00000159-02</t>
  </si>
  <si>
    <t>035-00000159-03</t>
  </si>
  <si>
    <t>Nemeth Robert B</t>
  </si>
  <si>
    <t>Nemeth Robert B II TTEE</t>
  </si>
  <si>
    <t>E408</t>
  </si>
  <si>
    <t>014-00000883-00</t>
  </si>
  <si>
    <t>Hoffman Howard (dec'd)</t>
  </si>
  <si>
    <t>Hoffman Carolyn K</t>
  </si>
  <si>
    <t>034-00000020-00</t>
  </si>
  <si>
    <t>Long Susan Lynne &amp; Gerald T</t>
  </si>
  <si>
    <t>Miller Jeffrey A &amp; Hayley R   JLRS</t>
  </si>
  <si>
    <t>lot 10</t>
  </si>
  <si>
    <t>lot 11</t>
  </si>
  <si>
    <t>lot 12</t>
  </si>
  <si>
    <t>Bayview Loan Servicing, LLC</t>
  </si>
  <si>
    <t xml:space="preserve">Farrell Jeffrey M </t>
  </si>
  <si>
    <t>020-00000083-00</t>
  </si>
  <si>
    <t>Evans Juanita K kna Vickers</t>
  </si>
  <si>
    <t>US Bank National assoc</t>
  </si>
  <si>
    <t>004-00000485-01</t>
  </si>
  <si>
    <t>Home Opportunity LLC</t>
  </si>
  <si>
    <t>043-00002598-00</t>
  </si>
  <si>
    <t>50 x 77</t>
  </si>
  <si>
    <t>Hamric Joel T A</t>
  </si>
  <si>
    <t>Williams Treant M</t>
  </si>
  <si>
    <t>029-00000482-21</t>
  </si>
  <si>
    <t>029-00000482-22</t>
  </si>
  <si>
    <t>Carpenter Nathaniel R &amp; Christi L   JLRS</t>
  </si>
  <si>
    <t>E410</t>
  </si>
  <si>
    <t>8/21/208</t>
  </si>
  <si>
    <t>004-00000195-01</t>
  </si>
  <si>
    <t>E411</t>
  </si>
  <si>
    <t>Hosfelt Nora M aka N Mabel</t>
  </si>
  <si>
    <t>Furnis Debra M aka Hosfelt Clark</t>
  </si>
  <si>
    <t>Lee Dorothy M fka Hosfelt aka Lee</t>
  </si>
  <si>
    <t>Furnis Debra M/ Hosfelt Richard E</t>
  </si>
  <si>
    <t>043-00002347-00</t>
  </si>
  <si>
    <t>51 x 72</t>
  </si>
  <si>
    <t>Wilkin Timothy Lee &amp; Michelle Marie</t>
  </si>
  <si>
    <t>Porter Kimberly M</t>
  </si>
  <si>
    <t>Baker Colleen</t>
  </si>
  <si>
    <t>E412</t>
  </si>
  <si>
    <t>020-00000901-00</t>
  </si>
  <si>
    <t>020-00000902-00</t>
  </si>
  <si>
    <t>Lorenz Richard K</t>
  </si>
  <si>
    <t>Lorenz Jonni C</t>
  </si>
  <si>
    <t>Raber Paul D &amp; Ella A</t>
  </si>
  <si>
    <t>Miller Daniel W &amp; Clara A JLRS</t>
  </si>
  <si>
    <t>018-00000126-00</t>
  </si>
  <si>
    <t>Schumaker Todd J aka Todd James &amp; Wendy S</t>
  </si>
  <si>
    <t>Horn Bonnie L</t>
  </si>
  <si>
    <t>043-00004720-00</t>
  </si>
  <si>
    <t>162.25x231.23</t>
  </si>
  <si>
    <t>Scott Lawrence E &amp; Michelle M</t>
  </si>
  <si>
    <t>Griffiths Shane M</t>
  </si>
  <si>
    <t>017-00000665-00</t>
  </si>
  <si>
    <t>017-00000670-00</t>
  </si>
  <si>
    <t>035-00000961-00</t>
  </si>
  <si>
    <t>46x132</t>
  </si>
  <si>
    <t>20x132</t>
  </si>
  <si>
    <t>Kirker Cyntha Ann et al</t>
  </si>
  <si>
    <t>Brown Carol E &amp; Bosson Carol L JLRS</t>
  </si>
  <si>
    <t>020-00000166-00</t>
  </si>
  <si>
    <t>Ashcraft Mark D &amp; Sara</t>
  </si>
  <si>
    <t>MCX Properties LLC</t>
  </si>
  <si>
    <t>020-00000103-00</t>
  </si>
  <si>
    <t>Stonecreek Farms LLC</t>
  </si>
  <si>
    <t>017-00000937-00</t>
  </si>
  <si>
    <t>Ford Lloyd L</t>
  </si>
  <si>
    <t>Barkman Vernon E</t>
  </si>
  <si>
    <t>038-00000032-00</t>
  </si>
  <si>
    <t>Williams Michael D &amp;  Tina M</t>
  </si>
  <si>
    <t>Thorpe Jeffrey S &amp; Tucker A JLRS</t>
  </si>
  <si>
    <t>018-00001666-00</t>
  </si>
  <si>
    <t>Wise Troy A &amp; Kathleen A</t>
  </si>
  <si>
    <t>Leyda Brandon</t>
  </si>
  <si>
    <t>Mencer Jetta SUCC TTEE</t>
  </si>
  <si>
    <t>Patterson Roy D &amp; Michelle A JLRS</t>
  </si>
  <si>
    <t>E414</t>
  </si>
  <si>
    <t>043-00005843-00</t>
  </si>
  <si>
    <t>043-00005844-00</t>
  </si>
  <si>
    <t>043-00005873-01</t>
  </si>
  <si>
    <t xml:space="preserve">Drennen Jeffrey L &amp; Stacy S </t>
  </si>
  <si>
    <t xml:space="preserve">Drennen Jeffrey L &amp; Stacy TTEE </t>
  </si>
  <si>
    <t>004-00000132-02</t>
  </si>
  <si>
    <t>Miller Myron J &amp; Jonas Jr</t>
  </si>
  <si>
    <t>Miller Dennis J &amp; Jonas Jr</t>
  </si>
  <si>
    <t>Miller Samuel D &amp; Anna Mary JLRS</t>
  </si>
  <si>
    <t>043-00005380-00</t>
  </si>
  <si>
    <t>100 x 179.98</t>
  </si>
  <si>
    <t>Stenner William J &amp; Stephen E</t>
  </si>
  <si>
    <t>Stenner William J &amp; Mary   JLRS</t>
  </si>
  <si>
    <t>Allen Zachary Alexander aka A</t>
  </si>
  <si>
    <t>008-00000033-00</t>
  </si>
  <si>
    <t>008-00000692-00</t>
  </si>
  <si>
    <t>Eiler Lynn W et al</t>
  </si>
  <si>
    <t>Wengerd Merle C &amp; Anna Kay Miller</t>
  </si>
  <si>
    <t>024-00000139-00</t>
  </si>
  <si>
    <t>Sabine Robert G &amp; Laura M</t>
  </si>
  <si>
    <t>Schlabach Melvin J &amp; Linda J JLRS</t>
  </si>
  <si>
    <t>Miller Joseph W &amp; Nancy B JLRS</t>
  </si>
  <si>
    <t>Miller Robert J &amp; Martha J JLRS</t>
  </si>
  <si>
    <t>E415</t>
  </si>
  <si>
    <t>Sabine Robert G &amp; Laura M JLRS</t>
  </si>
  <si>
    <t>035-00000203-02</t>
  </si>
  <si>
    <t>Lucas Max</t>
  </si>
  <si>
    <t>018-00001678-00</t>
  </si>
  <si>
    <t>018-00000113-00</t>
  </si>
  <si>
    <t>Wiandt James E &amp; Joann</t>
  </si>
  <si>
    <t>Hall Betty (Guinn) &amp; Randal   JLRS</t>
  </si>
  <si>
    <t>033-00000279-00</t>
  </si>
  <si>
    <t>Haag Nathan A</t>
  </si>
  <si>
    <t>Woodruff Jeffery D</t>
  </si>
  <si>
    <t>033-00000833-00</t>
  </si>
  <si>
    <t>033-00000327-00</t>
  </si>
  <si>
    <t>Minnier Donald E &amp; kelly A</t>
  </si>
  <si>
    <t>France Teresa L</t>
  </si>
  <si>
    <t>043-00003083-00</t>
  </si>
  <si>
    <t>Bush Michael A, Debra K, James E, Marcia, Jeffrey S</t>
  </si>
  <si>
    <t>Liberty Church</t>
  </si>
  <si>
    <t>021-00000738-09</t>
  </si>
  <si>
    <t>Smith Charles C &amp; Charles L</t>
  </si>
  <si>
    <t>Hamilton Kyle R &amp; Heather M   JLRS</t>
  </si>
  <si>
    <t>030-00000307-00</t>
  </si>
  <si>
    <t>Newman Debra D</t>
  </si>
  <si>
    <t>Deutsche Bank Na Trust Co, TTEE</t>
  </si>
  <si>
    <t>McNichols Scott A, TTEE</t>
  </si>
  <si>
    <t>Scheurman Kirk D &amp; Jeanette M   JLRS</t>
  </si>
  <si>
    <t>020-020000392-00</t>
  </si>
  <si>
    <t>The Jones Metal Products Company</t>
  </si>
  <si>
    <t>Maple Trees Leasing LLC</t>
  </si>
  <si>
    <t>043-00005316-00</t>
  </si>
  <si>
    <t>043-00006133-00</t>
  </si>
  <si>
    <t>100 x 193</t>
  </si>
  <si>
    <t>60 x 192</t>
  </si>
  <si>
    <t>Rawn Mark W &amp; Linda L   JLRS</t>
  </si>
  <si>
    <t>Skelton Margaret J</t>
  </si>
  <si>
    <t>E416</t>
  </si>
  <si>
    <t>004-00000462-00</t>
  </si>
  <si>
    <t>Robinson William J  (Estate)</t>
  </si>
  <si>
    <t>Robinson Kyle, Success TTEE</t>
  </si>
  <si>
    <t>043-00002544-00</t>
  </si>
  <si>
    <t>98x120</t>
  </si>
  <si>
    <t>Hoope Richard C &amp; Laura L</t>
  </si>
  <si>
    <t>Jutte Christopher Alan &amp; Angela Clarissa JLRS</t>
  </si>
  <si>
    <t>E417</t>
  </si>
  <si>
    <t>013-00001039-00</t>
  </si>
  <si>
    <t>Spang Lucinda R &amp; Harold E</t>
  </si>
  <si>
    <t>Hammersley Jill E et al</t>
  </si>
  <si>
    <t>E418</t>
  </si>
  <si>
    <t>020-00000719-00</t>
  </si>
  <si>
    <t>46x129</t>
  </si>
  <si>
    <t>Bridge Betty (dec'd)</t>
  </si>
  <si>
    <t>Bridges Roy E &amp; Robert A</t>
  </si>
  <si>
    <t>E419</t>
  </si>
  <si>
    <t>014-00000795-03</t>
  </si>
  <si>
    <t>Brown Carol E</t>
  </si>
  <si>
    <t>Fuller Jerry T</t>
  </si>
  <si>
    <t>043-00000961-00</t>
  </si>
  <si>
    <t>50x152.7</t>
  </si>
  <si>
    <t>Danna LLC</t>
  </si>
  <si>
    <t>Tri-County Rentals &amp; Renovation LLC</t>
  </si>
  <si>
    <t>023-00000328-07</t>
  </si>
  <si>
    <t>Hershberger Leroy J &amp; Ina E</t>
  </si>
  <si>
    <t>020-00000552-00</t>
  </si>
  <si>
    <t>Bradshaw Thomas L &amp; Diana S</t>
  </si>
  <si>
    <t>Folkert Alan D &amp; Shannon L</t>
  </si>
  <si>
    <t>50x170</t>
  </si>
  <si>
    <t>Raum Rental LLC</t>
  </si>
  <si>
    <t>Shryock Tammie</t>
  </si>
  <si>
    <t>013-00001861-00</t>
  </si>
  <si>
    <t>Shroyer Robert E &amp; Evalyn A, Co TTEES</t>
  </si>
  <si>
    <t>Babcock Cheryl K</t>
  </si>
  <si>
    <t>043-00000723-00</t>
  </si>
  <si>
    <t>52 x 102</t>
  </si>
  <si>
    <t>Dunfee Kyle L &amp; Lisa/ David Jeremy S &amp; Kassidy</t>
  </si>
  <si>
    <t>043-00003384-00</t>
  </si>
  <si>
    <t>41 x 104</t>
  </si>
  <si>
    <t>Aronhalt Patricia C aka Patricia J</t>
  </si>
  <si>
    <t>032-00000259-00</t>
  </si>
  <si>
    <t>Dottle Richard C</t>
  </si>
  <si>
    <t>DeFelice Charles T &amp; Betsy G</t>
  </si>
  <si>
    <t>E422</t>
  </si>
  <si>
    <t>005-00000161-00</t>
  </si>
  <si>
    <t>Miller Roy L</t>
  </si>
  <si>
    <t>Miller Roy L &amp; Barbara A</t>
  </si>
  <si>
    <t>021-00000823-00</t>
  </si>
  <si>
    <t>Selders Charles R &amp; Audrey J</t>
  </si>
  <si>
    <t>Mullett Pamela J</t>
  </si>
  <si>
    <t>E421</t>
  </si>
  <si>
    <t>E420</t>
  </si>
  <si>
    <t>009-00000116-00</t>
  </si>
  <si>
    <t>Clough Charles R</t>
  </si>
  <si>
    <t>DML Kennels LLC</t>
  </si>
  <si>
    <t>017-00001040-07</t>
  </si>
  <si>
    <t>Miller Jesse D &amp; Vonda J JLRS</t>
  </si>
  <si>
    <t>Gingerich Larry D &amp; Eva Y</t>
  </si>
  <si>
    <t>023-00000335-04</t>
  </si>
  <si>
    <t>Williams Percy Morgan TTTEE</t>
  </si>
  <si>
    <t xml:space="preserve">Nisely Rebuen &amp; Rebecca </t>
  </si>
  <si>
    <t>Williams James P &amp; Paul D CO TTEE</t>
  </si>
  <si>
    <t>043-00005763-00</t>
  </si>
  <si>
    <t>Jones Vikki L</t>
  </si>
  <si>
    <t>Baird Christopher</t>
  </si>
  <si>
    <t>Hill James E &amp; Meri-lyn E JLRS</t>
  </si>
  <si>
    <t>013-00000519-01</t>
  </si>
  <si>
    <t>Yoder Lumber Co Inc</t>
  </si>
  <si>
    <t>Wagler Norman E, TTEE</t>
  </si>
  <si>
    <t>E423</t>
  </si>
  <si>
    <t>Baumer Bottett S</t>
  </si>
  <si>
    <t>Corrective- US Bank Nat Assoc, TTEE</t>
  </si>
  <si>
    <t>Corrective</t>
  </si>
  <si>
    <t>006-00000231-00</t>
  </si>
  <si>
    <t>006-00000193-02</t>
  </si>
  <si>
    <t>Corl Ronald P &amp; Susan F</t>
  </si>
  <si>
    <t>Hershberger Family Acres LTD</t>
  </si>
  <si>
    <t>029-00001317-00</t>
  </si>
  <si>
    <t>Fisher Rick A II</t>
  </si>
  <si>
    <t>Savage Kyle R</t>
  </si>
  <si>
    <t>0002-00000056-11</t>
  </si>
  <si>
    <t>Emore William R aka William Roy Elmore</t>
  </si>
  <si>
    <t>Hershberger William R &amp; Elsie G</t>
  </si>
  <si>
    <t>E424</t>
  </si>
  <si>
    <t>008-00000023-00</t>
  </si>
  <si>
    <t>008-00000424-00</t>
  </si>
  <si>
    <t>Troyer melissa J</t>
  </si>
  <si>
    <t>E426</t>
  </si>
  <si>
    <t>004-00000508-00</t>
  </si>
  <si>
    <t>004-00000509-00</t>
  </si>
  <si>
    <t>Flexter Glen B &amp; Barbara L</t>
  </si>
  <si>
    <t xml:space="preserve">Flexter Barbara L </t>
  </si>
  <si>
    <t>E427</t>
  </si>
  <si>
    <t>040-00000182-00</t>
  </si>
  <si>
    <t>040-00000102-03</t>
  </si>
  <si>
    <t>Martin Tod A&amp; Chelsie K</t>
  </si>
  <si>
    <t>Martin Chelsie K</t>
  </si>
  <si>
    <t>018-00000215-00</t>
  </si>
  <si>
    <t>018-00000216-00</t>
  </si>
  <si>
    <t>Hampton H Lee</t>
  </si>
  <si>
    <t>Rettos G Michael &amp; Janet C JLRS</t>
  </si>
  <si>
    <t>E428</t>
  </si>
  <si>
    <t>043-00001311-00</t>
  </si>
  <si>
    <t>043-00001312-00</t>
  </si>
  <si>
    <t>153x150</t>
  </si>
  <si>
    <t>5x170</t>
  </si>
  <si>
    <t>Sherman Kathryn M</t>
  </si>
  <si>
    <t>Sherman Roger H</t>
  </si>
  <si>
    <t>E429</t>
  </si>
  <si>
    <t>US Bank NA as TTEE</t>
  </si>
  <si>
    <t>026-00002929-00</t>
  </si>
  <si>
    <t>Kelleman Steven A &amp; Joyce E</t>
  </si>
  <si>
    <t>Kelleman Todd S &amp; Felisha Y   JLRS</t>
  </si>
  <si>
    <t>Lehman Waume Ray &amp; Edna Mae  JLRS</t>
  </si>
  <si>
    <t>E425</t>
  </si>
  <si>
    <t>010-00000236-00</t>
  </si>
  <si>
    <t>Tignor James D (dec'd)</t>
  </si>
  <si>
    <t>Tignor Dawn Renee</t>
  </si>
  <si>
    <t>038-00000698-00</t>
  </si>
  <si>
    <t>Miller Ivan m &amp; Betty E</t>
  </si>
  <si>
    <t>Miller Lester J &amp; Alma   JLRS</t>
  </si>
  <si>
    <t>005-00000030-00</t>
  </si>
  <si>
    <t>Miller Shephen N &amp; Nora D</t>
  </si>
  <si>
    <t>Beachy David D</t>
  </si>
  <si>
    <t>006-00000080-00</t>
  </si>
  <si>
    <t>023-00000080-02</t>
  </si>
  <si>
    <t>Hershberger Amos R &amp; Emma L</t>
  </si>
  <si>
    <t>Miller Ivan M &amp; Betty JLRS</t>
  </si>
  <si>
    <t>042-00000328-03</t>
  </si>
  <si>
    <t>Raber Joseph D &amp; Marvin D</t>
  </si>
  <si>
    <t>Miller Dannie M &amp; Erma D JLRS</t>
  </si>
  <si>
    <t>043-00002960-00</t>
  </si>
  <si>
    <t>043-00004502-00</t>
  </si>
  <si>
    <t>65.23x46</t>
  </si>
  <si>
    <t>50x102</t>
  </si>
  <si>
    <t>Fry Rentals LLC</t>
  </si>
  <si>
    <t>Ogle Michael</t>
  </si>
  <si>
    <t>003-00000203-01</t>
  </si>
  <si>
    <t>Hildebrand Kenneth W</t>
  </si>
  <si>
    <t>Ols Don N &amp; Jacqueline F JLRS</t>
  </si>
  <si>
    <t>002-00000247-02</t>
  </si>
  <si>
    <t>002-00000247-05</t>
  </si>
  <si>
    <t>Catherine Rusk Howard (Estate)</t>
  </si>
  <si>
    <t>Troyer Willis A &amp; Aden C</t>
  </si>
  <si>
    <t>E430</t>
  </si>
  <si>
    <t>004-00000749-00</t>
  </si>
  <si>
    <t>004-00000750-01</t>
  </si>
  <si>
    <t>Flowers Brook L &amp; Kenneth E JLRS</t>
  </si>
  <si>
    <t>Leigh Brook L aka Flowers</t>
  </si>
  <si>
    <t>Roberts Marie E</t>
  </si>
  <si>
    <t>Bates Robert D Sr</t>
  </si>
  <si>
    <t>E431</t>
  </si>
  <si>
    <t>66 x 165</t>
  </si>
  <si>
    <t>66 x 141</t>
  </si>
  <si>
    <t>Fisher JoAnn</t>
  </si>
  <si>
    <t>Jo Ann Fisher &amp; Klein Richard   JLRS</t>
  </si>
  <si>
    <t>E432</t>
  </si>
  <si>
    <t>029-00001155-00</t>
  </si>
  <si>
    <t xml:space="preserve">Rausch Robert F </t>
  </si>
  <si>
    <t>Rausch Randal G &amp; Sara J   JLRS</t>
  </si>
  <si>
    <t>043-00001605-00</t>
  </si>
  <si>
    <t>60x160</t>
  </si>
  <si>
    <t>Zimmerman James E estate of</t>
  </si>
  <si>
    <t>Bethel Nicole R</t>
  </si>
  <si>
    <t>043-00001973-00</t>
  </si>
  <si>
    <t>043-00001605-01</t>
  </si>
  <si>
    <t>3x39</t>
  </si>
  <si>
    <t>Walnut Lake LLC</t>
  </si>
  <si>
    <t>Stevens Zachary &amp; Janae JLRS</t>
  </si>
  <si>
    <t>46x111</t>
  </si>
  <si>
    <t>Mobley &amp; Sons LLC</t>
  </si>
  <si>
    <t>035-00000801-00</t>
  </si>
  <si>
    <t>93x329</t>
  </si>
  <si>
    <t>Jarvis Carmen O aka Carmen Oleva Jarvis</t>
  </si>
  <si>
    <t>Gaumer Leslie</t>
  </si>
  <si>
    <t>E433</t>
  </si>
  <si>
    <t>043-15105335-00</t>
  </si>
  <si>
    <t>043-15109067-00</t>
  </si>
  <si>
    <t>115x160</t>
  </si>
  <si>
    <t>Coshocton Church of the Bible Covenant and St. Paul's Anglican Church of Coshocton</t>
  </si>
  <si>
    <t>Calvary Chapel Inc</t>
  </si>
  <si>
    <t>029-00000314-00</t>
  </si>
  <si>
    <t>Davis Douglas A &amp; Rodney A</t>
  </si>
  <si>
    <t>Finton Steven &amp; Andrea D JLRS</t>
  </si>
  <si>
    <t>E436</t>
  </si>
  <si>
    <t>043-00003763-02</t>
  </si>
  <si>
    <t>45x102</t>
  </si>
  <si>
    <t>Roof Sally</t>
  </si>
  <si>
    <t>Habitat for Humanity</t>
  </si>
  <si>
    <t>027-00000033-03</t>
  </si>
  <si>
    <t>Kirch John M &amp; Sharon J</t>
  </si>
  <si>
    <t>Yoder Aden H &amp; Ella D JLRS</t>
  </si>
  <si>
    <t>010-00000055-00</t>
  </si>
  <si>
    <t>Robinson Richard</t>
  </si>
  <si>
    <t>Ridenbaugh Trevor D &amp; Sylvia L Saylor JLRS</t>
  </si>
  <si>
    <t>E434</t>
  </si>
  <si>
    <t>E435</t>
  </si>
  <si>
    <t>043-00005171-00</t>
  </si>
  <si>
    <t>Sturtz Jayna (Estate)</t>
  </si>
  <si>
    <t>McCluck Limited</t>
  </si>
  <si>
    <t>017-00000777-00</t>
  </si>
  <si>
    <t>150 x 158</t>
  </si>
  <si>
    <t>Wesney Bernice J (Estate)</t>
  </si>
  <si>
    <t>Pepper Bryce A &amp; Lupher Courtney A   JLRS</t>
  </si>
  <si>
    <t xml:space="preserve">Roe Julie </t>
  </si>
  <si>
    <t>038-00000040-00</t>
  </si>
  <si>
    <t>038-00000039-00</t>
  </si>
  <si>
    <t xml:space="preserve">Dawson Jack C </t>
  </si>
  <si>
    <t>Dawson Jack C &amp; Valda M</t>
  </si>
  <si>
    <t>Dawson Jack C</t>
  </si>
  <si>
    <t>Dawson Scottt C &amp; Jeri L</t>
  </si>
  <si>
    <t>E438</t>
  </si>
  <si>
    <t>043-00003898-00</t>
  </si>
  <si>
    <t>043-00002899-00</t>
  </si>
  <si>
    <t>24 x 60</t>
  </si>
  <si>
    <t>Ross Gabriel C &amp; Vonnie Y</t>
  </si>
  <si>
    <t>Federal National Mortgage Assco</t>
  </si>
  <si>
    <t>004-00000084-01</t>
  </si>
  <si>
    <t xml:space="preserve">McFarland Robert Eugene &amp; Jillene Ranae aka Jillene Renae </t>
  </si>
  <si>
    <t>Sabine Laura M</t>
  </si>
  <si>
    <t>E437</t>
  </si>
  <si>
    <t>043-00003209-00</t>
  </si>
  <si>
    <t>043-00003461-00</t>
  </si>
  <si>
    <t>41.2x123.9</t>
  </si>
  <si>
    <t>Deshong Clyde N &amp; Shirley C</t>
  </si>
  <si>
    <t>Deshong Craig N</t>
  </si>
  <si>
    <t>043-00005067-00</t>
  </si>
  <si>
    <t>77.5x114.5</t>
  </si>
  <si>
    <t>McClary Terry L &amp; Laurie A</t>
  </si>
  <si>
    <t>Haver Jennifer B</t>
  </si>
  <si>
    <t>E440</t>
  </si>
  <si>
    <t>E439</t>
  </si>
  <si>
    <t>042-00000912-01</t>
  </si>
  <si>
    <t>Yoder Adrian A &amp; Albert E</t>
  </si>
  <si>
    <t>043-00002417-00</t>
  </si>
  <si>
    <t>62x200</t>
  </si>
  <si>
    <t>Lawrence Investments of Ohio Inc</t>
  </si>
  <si>
    <t xml:space="preserve">Lawrence John D TTEE of the John D Lawrence Revocable Living Trust </t>
  </si>
  <si>
    <t>043-00002327-00</t>
  </si>
  <si>
    <t>043-00002328-00</t>
  </si>
  <si>
    <t>55x148</t>
  </si>
  <si>
    <t>8x148</t>
  </si>
  <si>
    <t>Lauvray Lynn Ellen</t>
  </si>
  <si>
    <t>Graham Paul Harold</t>
  </si>
  <si>
    <t>E441</t>
  </si>
  <si>
    <t>029-00000933-00</t>
  </si>
  <si>
    <t>Cotterman Jon W (dec'd)</t>
  </si>
  <si>
    <t>Cotterman Jesse Daniel et al</t>
  </si>
  <si>
    <t>043-00004389-00</t>
  </si>
  <si>
    <t>Gaynier Stephen A &amp; kelley M</t>
  </si>
  <si>
    <t>Metese Rentals LLC</t>
  </si>
  <si>
    <t>032-00000305-02</t>
  </si>
  <si>
    <t>032-00000305-01</t>
  </si>
  <si>
    <t>Carpenter Scott &amp; Andrea JLRS</t>
  </si>
  <si>
    <t>E442</t>
  </si>
  <si>
    <t>013-00001046-00</t>
  </si>
  <si>
    <t xml:space="preserve">Wright Conor A </t>
  </si>
  <si>
    <t>Wright Renard C &amp; Sue E JLRS</t>
  </si>
  <si>
    <t>010-00000026-02</t>
  </si>
  <si>
    <t>Wright Eric S &amp; Jodi L</t>
  </si>
  <si>
    <t>Martin Justin R &amp; Ashley M JLRS</t>
  </si>
  <si>
    <t>010-00000400-00</t>
  </si>
  <si>
    <t>Slaughter Rex C &amp; Heather S</t>
  </si>
  <si>
    <t>Guinther Charles J &amp; Rebecca S JLRS</t>
  </si>
  <si>
    <t>E443</t>
  </si>
  <si>
    <t xml:space="preserve">Kirch John M &amp; Sharon J </t>
  </si>
  <si>
    <t>Kirch John M &amp; Sharon J   JRLS</t>
  </si>
  <si>
    <t>026-00000418-00</t>
  </si>
  <si>
    <t>DiFranco Joseph &amp; Sandra</t>
  </si>
  <si>
    <t>AV Hillside Acres, LLC</t>
  </si>
  <si>
    <t>002-00000186-00</t>
  </si>
  <si>
    <t>Cunningham, Brian Keith</t>
  </si>
  <si>
    <t>Newberger Dave</t>
  </si>
  <si>
    <t>035-00000348-00</t>
  </si>
  <si>
    <t>035-00000349-00</t>
  </si>
  <si>
    <t>Davis Rosa L</t>
  </si>
  <si>
    <t>E444</t>
  </si>
  <si>
    <t>033-00000098-00</t>
  </si>
  <si>
    <t>Knobb Henry J &amp; Bonnie</t>
  </si>
  <si>
    <t>Knobb Henry J &amp; Bonnie J TTEE The Knobb Family Trust</t>
  </si>
  <si>
    <t>013-00001252-00</t>
  </si>
  <si>
    <t>Stone David M &amp; Alexis N</t>
  </si>
  <si>
    <t>Sampsel Jeremy Lee &amp; Jessica  JLRS</t>
  </si>
  <si>
    <t>027-00000227-00</t>
  </si>
  <si>
    <t>Thorpe John R &amp; Tammi</t>
  </si>
  <si>
    <t>REPO LLC</t>
  </si>
  <si>
    <t>043-00000944-00</t>
  </si>
  <si>
    <t>043-00000995-00</t>
  </si>
  <si>
    <t>In lot 1948</t>
  </si>
  <si>
    <t>In lot 1949</t>
  </si>
  <si>
    <t>Basiletti Gary R &amp; Delores J   JLRS</t>
  </si>
  <si>
    <t>013-00001915-01</t>
  </si>
  <si>
    <t>013-00001915-15</t>
  </si>
  <si>
    <t>013-00001915-19</t>
  </si>
  <si>
    <t>Lot 13</t>
  </si>
  <si>
    <t>Lot 17</t>
  </si>
  <si>
    <t>Wright Eric S &amp; Jody L  JLRS</t>
  </si>
  <si>
    <t>031-00000055-12</t>
  </si>
  <si>
    <t>Hatton Thomas D</t>
  </si>
  <si>
    <t>Helmuth matthew L</t>
  </si>
  <si>
    <t>043-00000365-00</t>
  </si>
  <si>
    <t>Bordenkircher Stephen W (Estate)</t>
  </si>
  <si>
    <t>T&amp;B Rentals LLC</t>
  </si>
  <si>
    <t>Wolff Andrew C &amp; Clara  JLRS</t>
  </si>
  <si>
    <t>E445</t>
  </si>
  <si>
    <t>018-00000274-00</t>
  </si>
  <si>
    <t>018-00000271-01</t>
  </si>
  <si>
    <t>Kirkpatrick Roger N TTEE</t>
  </si>
  <si>
    <t>Kirkpatrick Shirley E &amp; Damon S Litsey SUCC CO TTEE</t>
  </si>
  <si>
    <t>032-00000186-14</t>
  </si>
  <si>
    <t>032-00000186-13</t>
  </si>
  <si>
    <t>Rhoads Nathan L &amp; Tiffany R</t>
  </si>
  <si>
    <t>Matz Ashley S</t>
  </si>
  <si>
    <t>032-00000931-00</t>
  </si>
  <si>
    <t>Stickdorn Paul David</t>
  </si>
  <si>
    <t>Santo Shaun S &amp; Mechelle L</t>
  </si>
  <si>
    <t>043-00004685-00</t>
  </si>
  <si>
    <t>Seidel Mary T</t>
  </si>
  <si>
    <t>Leach Mary Jane</t>
  </si>
  <si>
    <t>Troyer Emanuel A &amp; Betty E</t>
  </si>
  <si>
    <t>Miller Edwin I &amp; Rhonda A JLRS</t>
  </si>
  <si>
    <t>018-00001581-00</t>
  </si>
  <si>
    <t>Deldner Martin M &amp; Julie A</t>
  </si>
  <si>
    <t>Wallace Melvin E</t>
  </si>
  <si>
    <t>008-00000267-00</t>
  </si>
  <si>
    <t>Weaver Alvin H &amp; Katie</t>
  </si>
  <si>
    <t>Weaver Vernon A &amp; Marie L</t>
  </si>
  <si>
    <t>008-00000268-00</t>
  </si>
  <si>
    <t>013-00001873-01</t>
  </si>
  <si>
    <t>013-00001873-04</t>
  </si>
  <si>
    <t>Patel Harshadrai L &amp; Nirmalaben H</t>
  </si>
  <si>
    <t>Williams Charles HS JR</t>
  </si>
  <si>
    <t>E446</t>
  </si>
  <si>
    <t>016-00000265-00</t>
  </si>
  <si>
    <t>Secrest Daniel L &amp; Tami L</t>
  </si>
  <si>
    <t>Secrest Daniel L &amp; Tami L JLRS</t>
  </si>
  <si>
    <t>E447</t>
  </si>
  <si>
    <t>040-00000052-00</t>
  </si>
  <si>
    <t>040-00000053-00</t>
  </si>
  <si>
    <t>017-00000536-00</t>
  </si>
  <si>
    <t>Eikenberry John M &amp; Ruth E</t>
  </si>
  <si>
    <t>Eikenberry John M &amp; Ruth E JLRS</t>
  </si>
  <si>
    <t xml:space="preserve">Buxton Richard </t>
  </si>
  <si>
    <t>Davis Jeremy S &amp; Kassidy D</t>
  </si>
  <si>
    <t>E448</t>
  </si>
  <si>
    <t>013-00001830-01</t>
  </si>
  <si>
    <t>McVay Robert L Sr (dec'd)</t>
  </si>
  <si>
    <t>Wheeler Gina M</t>
  </si>
  <si>
    <t>029-00000163-07</t>
  </si>
  <si>
    <t>Maple Kelsey Lynn et al</t>
  </si>
  <si>
    <t>Sinkovich Frank</t>
  </si>
  <si>
    <t>037-00000374-00</t>
  </si>
  <si>
    <t>49x142</t>
  </si>
  <si>
    <t>Dovenbarger Family Trust The</t>
  </si>
  <si>
    <t>Hains Kristopher S</t>
  </si>
  <si>
    <t>E449</t>
  </si>
  <si>
    <t>037-00000384-00</t>
  </si>
  <si>
    <t>037-00000383-00</t>
  </si>
  <si>
    <t>49x141</t>
  </si>
  <si>
    <t xml:space="preserve">Griffiths Shane M </t>
  </si>
  <si>
    <t>Klein Shane</t>
  </si>
  <si>
    <t>043-00005491-00</t>
  </si>
  <si>
    <t>80x120</t>
  </si>
  <si>
    <t>Taylor Pamela S</t>
  </si>
  <si>
    <t>Tubaugh Brenda K &amp; Richard E</t>
  </si>
  <si>
    <t>040-00000041-06</t>
  </si>
  <si>
    <t>040-00000041-05</t>
  </si>
  <si>
    <t>Dilly Franklin D &amp; Cathy J</t>
  </si>
  <si>
    <t>Kimberley Steven F &amp; Amber D</t>
  </si>
  <si>
    <t>043-000001532-00</t>
  </si>
  <si>
    <t>79x260</t>
  </si>
  <si>
    <t>Wolfe James B &amp; Jennifer R</t>
  </si>
  <si>
    <t>Fowler Clinton J &amp; Rochelle</t>
  </si>
  <si>
    <t>E450</t>
  </si>
  <si>
    <t>030-00000145-00</t>
  </si>
  <si>
    <t>McNichols Karri A</t>
  </si>
  <si>
    <t>McNichols Gary M II</t>
  </si>
  <si>
    <t>E451</t>
  </si>
  <si>
    <t>McNichols Gary M II &amp; Christina M JLRS</t>
  </si>
  <si>
    <t>005-00000313-00</t>
  </si>
  <si>
    <t>60x144</t>
  </si>
  <si>
    <t xml:space="preserve">Spangler Candice </t>
  </si>
  <si>
    <t>Harding Joseph P &amp; Sherry F JLRS</t>
  </si>
  <si>
    <t>E452</t>
  </si>
  <si>
    <t>008-00000120-00</t>
  </si>
  <si>
    <t>008-00000119-00</t>
  </si>
  <si>
    <t>008-00000122-00</t>
  </si>
  <si>
    <t>Mast Sam E &amp; Sarah</t>
  </si>
  <si>
    <t>Mast Amos S &amp; Alma L JLRS</t>
  </si>
  <si>
    <t>002-00000530-05</t>
  </si>
  <si>
    <t xml:space="preserve">McBride Rodney J &amp; Janice </t>
  </si>
  <si>
    <t>Zimmerman Bryan E &amp; Rebeckah R JLRS</t>
  </si>
  <si>
    <t>043-00000617-00</t>
  </si>
  <si>
    <t>Carnahan Gertrude Maxine</t>
  </si>
  <si>
    <t>McCoy Lynda Catherine &amp; Francis Clifford JLRS</t>
  </si>
  <si>
    <t>E453</t>
  </si>
  <si>
    <t>013-00000382-01</t>
  </si>
  <si>
    <t>013-00000382-02</t>
  </si>
  <si>
    <t xml:space="preserve">Linnen Shelly </t>
  </si>
  <si>
    <t>Linnen William P</t>
  </si>
  <si>
    <t>017-00000085-00</t>
  </si>
  <si>
    <t>Barnett Donald</t>
  </si>
  <si>
    <t>Tennant Garry L &amp; Terri L JLRS</t>
  </si>
  <si>
    <t>014-00000448-05</t>
  </si>
  <si>
    <t>Bendig Charles H TTEE</t>
  </si>
  <si>
    <t>Pugh Don E &amp; Laura J JLRS</t>
  </si>
  <si>
    <t>043-00001158-00</t>
  </si>
  <si>
    <t>043-00001159-00</t>
  </si>
  <si>
    <t>Double P Investments Family Limited Partnershipe</t>
  </si>
  <si>
    <t>Edgell Donald A JR &amp; M Kay JLRS</t>
  </si>
  <si>
    <t>E454</t>
  </si>
  <si>
    <t>043-00000966-00</t>
  </si>
  <si>
    <t>36x84.28</t>
  </si>
  <si>
    <t xml:space="preserve">Williams Robert E </t>
  </si>
  <si>
    <t>Williams Jessica G</t>
  </si>
  <si>
    <t>50x153.5</t>
  </si>
  <si>
    <t>Chaney William et al</t>
  </si>
  <si>
    <t>Yoder David R &amp; Lori B, Ray A</t>
  </si>
  <si>
    <t>Cornelius Brandon E &amp; Amber N JLRS</t>
  </si>
  <si>
    <t>004-00000534-00</t>
  </si>
  <si>
    <t>113x258</t>
  </si>
  <si>
    <t>SEO Rentals LLC</t>
  </si>
  <si>
    <t xml:space="preserve">Stone David &amp; Alexis N </t>
  </si>
  <si>
    <t>E456</t>
  </si>
  <si>
    <t>031-00000883-07</t>
  </si>
  <si>
    <t>Harman Jim C &amp; Shauna R</t>
  </si>
  <si>
    <t>E455</t>
  </si>
  <si>
    <t>020-00000964-00</t>
  </si>
  <si>
    <t>70x110</t>
  </si>
  <si>
    <t>Brelsford Rodney L &amp; Karen A</t>
  </si>
  <si>
    <t>Maple William &amp; Melody</t>
  </si>
  <si>
    <t>038-00000434-00</t>
  </si>
  <si>
    <t>Hitchens Steven &amp; Selena</t>
  </si>
  <si>
    <t>Ross David N &amp; Rita R  JLRS</t>
  </si>
  <si>
    <t>032-00000121-06</t>
  </si>
  <si>
    <t>Cochran Larry R</t>
  </si>
  <si>
    <t>Walpole Joshua</t>
  </si>
  <si>
    <t>015-00000080-00</t>
  </si>
  <si>
    <t>89.3 x 160</t>
  </si>
  <si>
    <t>Reeb Rita J kna Howman</t>
  </si>
  <si>
    <t>Howman Rita J &amp; Claire E   JLRS</t>
  </si>
  <si>
    <t>017-00000650-00</t>
  </si>
  <si>
    <t>121x205</t>
  </si>
  <si>
    <t xml:space="preserve">Foster Sheila Estate of </t>
  </si>
  <si>
    <t>Smith Michael J Gynifer D JLRS</t>
  </si>
  <si>
    <t>E457</t>
  </si>
  <si>
    <t>014-00000001-00</t>
  </si>
  <si>
    <t>Corbett Brian (dec'd)</t>
  </si>
  <si>
    <t>Corbett Tonya</t>
  </si>
  <si>
    <t>E458</t>
  </si>
  <si>
    <t>018-00000171-00</t>
  </si>
  <si>
    <t>018-00000463-01</t>
  </si>
  <si>
    <t>Hinds Francis L &amp; Matthew F</t>
  </si>
  <si>
    <t>Hinds Matthew F</t>
  </si>
  <si>
    <t>043-00003995-00</t>
  </si>
  <si>
    <t>45x120</t>
  </si>
  <si>
    <t>Stocker Joyce Ann G</t>
  </si>
  <si>
    <t>VanKouwenberg William D &amp; Brenda I</t>
  </si>
  <si>
    <t>018-00000233-00</t>
  </si>
  <si>
    <t>Hinds Francis L</t>
  </si>
  <si>
    <t>Rettos G Michael &amp; Janet C</t>
  </si>
  <si>
    <t>010-00000324-00</t>
  </si>
  <si>
    <t>Wilhelm Janice E</t>
  </si>
  <si>
    <t>Dunlap Charles R JR</t>
  </si>
  <si>
    <t>E459</t>
  </si>
  <si>
    <t>043-00006088-00</t>
  </si>
  <si>
    <t>Shryock Tammie A</t>
  </si>
  <si>
    <t>Oliver Steven M JR</t>
  </si>
  <si>
    <t>043-00004217-00</t>
  </si>
  <si>
    <t>043-00004218-00</t>
  </si>
  <si>
    <t>043-00004219-00</t>
  </si>
  <si>
    <t>11.5x120</t>
  </si>
  <si>
    <t>46x120</t>
  </si>
  <si>
    <t>34.5x120</t>
  </si>
  <si>
    <t>Dickerson Family Trust The</t>
  </si>
  <si>
    <t>Wallis William Haden Smith</t>
  </si>
  <si>
    <t>E460</t>
  </si>
  <si>
    <t>018-00000397-02</t>
  </si>
  <si>
    <t>Noble Francis V</t>
  </si>
  <si>
    <t>Noble Ingrid</t>
  </si>
  <si>
    <t>E462</t>
  </si>
  <si>
    <t>017-00001250-00</t>
  </si>
  <si>
    <t>017-00001251-00</t>
  </si>
  <si>
    <t>017-00000911-00</t>
  </si>
  <si>
    <t>Fee Claude (dec'd)</t>
  </si>
  <si>
    <t>Fee Betty Lou</t>
  </si>
  <si>
    <t>Fee Betty Lou and Peggy Sue</t>
  </si>
  <si>
    <t>E463</t>
  </si>
  <si>
    <t>013-00000918-01</t>
  </si>
  <si>
    <t xml:space="preserve">Fitch Bambi L </t>
  </si>
  <si>
    <t>Davis Rebeca L &amp; Susan E   JLRS</t>
  </si>
  <si>
    <t>Yoder David R, Lori B, Ray A</t>
  </si>
  <si>
    <t>Miller Aaron L &amp; Mary Sue   JLRS</t>
  </si>
  <si>
    <t>042-00000328-00</t>
  </si>
  <si>
    <t>Raber Joseph D &amp; Erb Marvin D</t>
  </si>
  <si>
    <t>Miller Vernon M</t>
  </si>
  <si>
    <t>E461</t>
  </si>
  <si>
    <t>Miller Vernon M, Mose B, Emma L</t>
  </si>
  <si>
    <t>029-00000163-01</t>
  </si>
  <si>
    <t>JJ Deitweiler Enterprises LLC</t>
  </si>
  <si>
    <t>Dominguez Ricardo &amp; Gutierrez Brenda E</t>
  </si>
  <si>
    <t>043-00002883-00</t>
  </si>
  <si>
    <t>Ertle Ronda C</t>
  </si>
  <si>
    <t>Wolfe Jennifer Renae</t>
  </si>
  <si>
    <t>E464</t>
  </si>
  <si>
    <t>043-00003074-00</t>
  </si>
  <si>
    <t>100x70</t>
  </si>
  <si>
    <t>Ashley Glenn Eugene (dec'd)</t>
  </si>
  <si>
    <t>ashley Allena aka Allena E</t>
  </si>
  <si>
    <t>033-00000628-01</t>
  </si>
  <si>
    <t>Kohl Williams J JR</t>
  </si>
  <si>
    <t>Schmucker Raymond &amp; Miller JLRS</t>
  </si>
  <si>
    <t>042-00000070-00</t>
  </si>
  <si>
    <t>Deffenbaugh John &amp; Helen</t>
  </si>
  <si>
    <t>Wise Troy A &amp; Kathleen A JLRS</t>
  </si>
  <si>
    <t>E465</t>
  </si>
  <si>
    <t>042-00000196-00</t>
  </si>
  <si>
    <t>042-00000984-00</t>
  </si>
  <si>
    <t>Lyons Michael Douglas et al</t>
  </si>
  <si>
    <t>L &amp; L Scenic View Farm LLC</t>
  </si>
  <si>
    <t>E466</t>
  </si>
  <si>
    <t>043-00001307-00</t>
  </si>
  <si>
    <t>42x87.4</t>
  </si>
  <si>
    <t>Thomas Shirley (dec'd)</t>
  </si>
  <si>
    <t>Endsley Tina Louise and David Grant Thomas</t>
  </si>
  <si>
    <t>Bridges Roy E</t>
  </si>
  <si>
    <t>Bridges Robert A</t>
  </si>
  <si>
    <t>E467</t>
  </si>
  <si>
    <t>043-00005625-00</t>
  </si>
  <si>
    <t>91.66x113.95</t>
  </si>
  <si>
    <t>Spang Lola M (dec'd)</t>
  </si>
  <si>
    <t>Spang Charles H</t>
  </si>
  <si>
    <t>018-00000523-00</t>
  </si>
  <si>
    <t>Miller Brian R</t>
  </si>
  <si>
    <t>Shurtz Family Farm Limited Partnership</t>
  </si>
  <si>
    <t>043-00005387-00</t>
  </si>
  <si>
    <t>Patterson Pamela S et al</t>
  </si>
  <si>
    <t>50x114.05</t>
  </si>
  <si>
    <t>Troyer Larry J TTEE</t>
  </si>
  <si>
    <t>020-00000894-00</t>
  </si>
  <si>
    <t>Crouso Esther I TTEE</t>
  </si>
  <si>
    <t>Stone Christopher Stone</t>
  </si>
  <si>
    <t>043-00002312-00</t>
  </si>
  <si>
    <t>Just Fix It Real Estate LLC</t>
  </si>
  <si>
    <t>Ciotola Christa L &amp; Dile Christine L</t>
  </si>
  <si>
    <t>Daley Elizabeth</t>
  </si>
  <si>
    <t>043-00003479-00</t>
  </si>
  <si>
    <t>34.5 x 137</t>
  </si>
  <si>
    <t>Hardesty Tina aka Tina M</t>
  </si>
  <si>
    <t>Stubbs Michael</t>
  </si>
  <si>
    <t>US Bank National Assoc</t>
  </si>
  <si>
    <t>McNichols Robert E II &amp; Kelly L</t>
  </si>
  <si>
    <t>040-00000124-01</t>
  </si>
  <si>
    <t>Gregorich Travis Lee &amp; Jenna Leigh  JLRS</t>
  </si>
  <si>
    <t>E468</t>
  </si>
  <si>
    <t>043-00004583-00</t>
  </si>
  <si>
    <t>45.1 x 47</t>
  </si>
  <si>
    <t>Stroup Donald (dec'd)</t>
  </si>
  <si>
    <t>Stroup Linda Sue</t>
  </si>
  <si>
    <t>027-00000320-01</t>
  </si>
  <si>
    <t>Young Vic J &amp; Diana L</t>
  </si>
  <si>
    <t>Gingerich Joseph J &amp; Malinda Y   JLRS</t>
  </si>
  <si>
    <t>043-00005693-01</t>
  </si>
  <si>
    <t>Bain Kurt R &amp; Constance E</t>
  </si>
  <si>
    <t>Wharton Larry E &amp; April F</t>
  </si>
  <si>
    <t>043-00005534-00</t>
  </si>
  <si>
    <t>70x113</t>
  </si>
  <si>
    <t>Wright Wade M</t>
  </si>
  <si>
    <t>West Randy S</t>
  </si>
  <si>
    <t>043-000002547-00</t>
  </si>
  <si>
    <t>Spotswood Enterprises LLC</t>
  </si>
  <si>
    <t>Cross Improvements LLC</t>
  </si>
  <si>
    <t>013-00000918-00</t>
  </si>
  <si>
    <t>Wyler John F</t>
  </si>
  <si>
    <t>US Bank NA</t>
  </si>
  <si>
    <t>Laughlin Michaelle L &amp; Christopher W</t>
  </si>
  <si>
    <t>038-00000121-00</t>
  </si>
  <si>
    <t xml:space="preserve">Jarvis Barbara </t>
  </si>
  <si>
    <t>Miskimen Alford</t>
  </si>
  <si>
    <t>Deutsche Bank National Trust</t>
  </si>
  <si>
    <t>Garabrandt James J</t>
  </si>
  <si>
    <t>004-00000902-00</t>
  </si>
  <si>
    <t>004-00000903-00</t>
  </si>
  <si>
    <t>Ethell Donald R &amp; Candy Sue</t>
  </si>
  <si>
    <t>Snyder Rex R</t>
  </si>
  <si>
    <t>E469</t>
  </si>
  <si>
    <t>10/04/018</t>
  </si>
  <si>
    <t>033-00000289-00</t>
  </si>
  <si>
    <t>033-00000433-00</t>
  </si>
  <si>
    <t>Williams Robert E &amp; Jessica G</t>
  </si>
  <si>
    <t>Williams Robert E</t>
  </si>
  <si>
    <t>E470</t>
  </si>
  <si>
    <t>043-00001220-00</t>
  </si>
  <si>
    <t>043-00000744-00</t>
  </si>
  <si>
    <t>043-00003415-00</t>
  </si>
  <si>
    <t>48x200</t>
  </si>
  <si>
    <t>40x204</t>
  </si>
  <si>
    <t>Do Huan Ba &amp; Do Ky Thi</t>
  </si>
  <si>
    <t>Do Huan Ba Do</t>
  </si>
  <si>
    <t>E471</t>
  </si>
  <si>
    <t>023-00000173-00</t>
  </si>
  <si>
    <t>Patterson Raymond R Deceased</t>
  </si>
  <si>
    <t>Patterson John R Gayheart Ramona K Patterson Raymond R Jr</t>
  </si>
  <si>
    <t>E472</t>
  </si>
  <si>
    <t>020-00000266-00</t>
  </si>
  <si>
    <t>Slovak Mary E</t>
  </si>
  <si>
    <t>Becky Mason &amp; Smith Pamela</t>
  </si>
  <si>
    <t>017-00001061-00</t>
  </si>
  <si>
    <t>115x218</t>
  </si>
  <si>
    <t>McNeil Sara M</t>
  </si>
  <si>
    <t>Poland Cortes L &amp; Chree R</t>
  </si>
  <si>
    <t>043-00005880-00</t>
  </si>
  <si>
    <t>043-0005896-00</t>
  </si>
  <si>
    <t>Fisher Barry A &amp; Donna</t>
  </si>
  <si>
    <t>Williams Bradner &amp; Sharon</t>
  </si>
  <si>
    <t>043-00000329-00</t>
  </si>
  <si>
    <t>Tate John A</t>
  </si>
  <si>
    <t>Lifetime Ventures LLC</t>
  </si>
  <si>
    <t>E473</t>
  </si>
  <si>
    <t>043-00005618-00</t>
  </si>
  <si>
    <t>100x103</t>
  </si>
  <si>
    <t>Guy Helen W</t>
  </si>
  <si>
    <t>Heil Julie Guy</t>
  </si>
  <si>
    <t>E474</t>
  </si>
  <si>
    <t>018-00000192-00</t>
  </si>
  <si>
    <t>018-00000389-11</t>
  </si>
  <si>
    <t>Bordenkircher Margaret Ann TTEE</t>
  </si>
  <si>
    <t>Bordenkircher Charles C</t>
  </si>
  <si>
    <t>E476</t>
  </si>
  <si>
    <t>041-00000403-00</t>
  </si>
  <si>
    <t>Moore Jeffrey S</t>
  </si>
  <si>
    <t>Moore Jeffrey S &amp; Sherri L JLRS</t>
  </si>
  <si>
    <t>035-00000129-00</t>
  </si>
  <si>
    <t>Simpson Robert S TTEE</t>
  </si>
  <si>
    <t>Muskingum Valley Rod &amp; Gun Club LTD</t>
  </si>
  <si>
    <t>002-00000056-01</t>
  </si>
  <si>
    <t>Bickel Bruce &amp; Patsy</t>
  </si>
  <si>
    <t>Leach Robert C</t>
  </si>
  <si>
    <t>043-00004579-00</t>
  </si>
  <si>
    <t>44x142</t>
  </si>
  <si>
    <t>Wallace Melvin</t>
  </si>
  <si>
    <t>Kittell Julia M</t>
  </si>
  <si>
    <t>90x92</t>
  </si>
  <si>
    <t>Hulet Shelley &amp; Shamel James E</t>
  </si>
  <si>
    <t>Holmes Sheryl</t>
  </si>
  <si>
    <t>E477</t>
  </si>
  <si>
    <t>018-00001429-00</t>
  </si>
  <si>
    <t>Dittmar Rebecca L</t>
  </si>
  <si>
    <t>Zetty Leonard B &amp; Eleanor J</t>
  </si>
  <si>
    <t>E478</t>
  </si>
  <si>
    <t>016-00000110-00</t>
  </si>
  <si>
    <t>016-00000111-00</t>
  </si>
  <si>
    <t>Addy Richard W &amp; Viva L</t>
  </si>
  <si>
    <t>Addy Richard W &amp; Viva L JLRS</t>
  </si>
  <si>
    <t>100x78</t>
  </si>
  <si>
    <t xml:space="preserve">Ashley Allena E </t>
  </si>
  <si>
    <t>Rollman Ann</t>
  </si>
  <si>
    <t>020-00000194-00</t>
  </si>
  <si>
    <t>Campbell Jennifer Lynn Porteus &amp; Jana Elizabeth Porteus Perez</t>
  </si>
  <si>
    <t>Miller Maynard M</t>
  </si>
  <si>
    <t>50x1560</t>
  </si>
  <si>
    <t>50x160</t>
  </si>
  <si>
    <t>Wright Robert A &amp; Jill A</t>
  </si>
  <si>
    <t>043-00000225-00</t>
  </si>
  <si>
    <t>Cox Family Trust Dated 07/15/03</t>
  </si>
  <si>
    <t>Laughlin Dale Ann &amp; David Loren</t>
  </si>
  <si>
    <t>E479</t>
  </si>
  <si>
    <t>016-00000310-00</t>
  </si>
  <si>
    <t>016-00000311-00</t>
  </si>
  <si>
    <t>Adams Kevin L &amp; Dawn E</t>
  </si>
  <si>
    <t>Adams Jared R TTEE</t>
  </si>
  <si>
    <t>E483</t>
  </si>
  <si>
    <t>004-00000678-00</t>
  </si>
  <si>
    <t>Moore Stacy et al</t>
  </si>
  <si>
    <t>Wulff Robert J &amp; Carolyn S Perkins</t>
  </si>
  <si>
    <t>DeMar Acres LLC</t>
  </si>
  <si>
    <t>Nisley Reuben Nisely &amp; Rebecca</t>
  </si>
  <si>
    <t>Miller Joseph O</t>
  </si>
  <si>
    <t>043-00000681-00</t>
  </si>
  <si>
    <t>55x184</t>
  </si>
  <si>
    <t>Bank of New York</t>
  </si>
  <si>
    <t>Larntz Stephanie K</t>
  </si>
  <si>
    <t>E475</t>
  </si>
  <si>
    <t>042-10200001-00</t>
  </si>
  <si>
    <t>Bd of Commissioners CC</t>
  </si>
  <si>
    <t>S&amp;S Rentals Inc</t>
  </si>
  <si>
    <t>E480</t>
  </si>
  <si>
    <t>Noble Ingrid &amp; Francis E    JLRS</t>
  </si>
  <si>
    <t>E481</t>
  </si>
  <si>
    <t>014-00001011-03</t>
  </si>
  <si>
    <t>Wille Richard A (dec'd)</t>
  </si>
  <si>
    <t>Hite Deborah (et al)</t>
  </si>
  <si>
    <t>E482</t>
  </si>
  <si>
    <t>014-00001011-00</t>
  </si>
  <si>
    <t>014-00000096-04</t>
  </si>
  <si>
    <t>Cullison Joseph R &amp; Regina B</t>
  </si>
  <si>
    <t>Cullison Christopher &amp; deSousa Elizabete  JLRS</t>
  </si>
  <si>
    <t>003-00000044-01</t>
  </si>
  <si>
    <t>Rogers Timothy l &amp; Rogers Nanci E</t>
  </si>
  <si>
    <t>Andrews Seth M &amp; Alexandra</t>
  </si>
  <si>
    <t>023-000000690-01</t>
  </si>
  <si>
    <t>Fry Arlene G</t>
  </si>
  <si>
    <t>Mast Mark J &amp; Mary J</t>
  </si>
  <si>
    <t>018-00000409-00</t>
  </si>
  <si>
    <t>Pierce C Fenning et al</t>
  </si>
  <si>
    <t>Sshurtz Family Farms Limited Partnership</t>
  </si>
  <si>
    <t>043-00000960-00</t>
  </si>
  <si>
    <t>40x201</t>
  </si>
  <si>
    <t>Parks Travis S</t>
  </si>
  <si>
    <t>Shabaneh Lythe A</t>
  </si>
  <si>
    <t>043-00001455-00</t>
  </si>
  <si>
    <t>043-00001456-00</t>
  </si>
  <si>
    <t>46x75</t>
  </si>
  <si>
    <t>McConnell Mary Lou</t>
  </si>
  <si>
    <t>Heintz Terry &amp; David</t>
  </si>
  <si>
    <t>035-00000023-00</t>
  </si>
  <si>
    <t xml:space="preserve">Park National Bank TTEE of Dorothea Jane Kinkley Living Trust </t>
  </si>
  <si>
    <t>S &amp; S Rental Inc</t>
  </si>
  <si>
    <t>004-00000433-00</t>
  </si>
  <si>
    <t>004-00000930-00</t>
  </si>
  <si>
    <t>Hardesty Carol &amp; Guthrie Carl</t>
  </si>
  <si>
    <t>Guthrie Carl</t>
  </si>
  <si>
    <t>043-00003502-00</t>
  </si>
  <si>
    <t>66x150</t>
  </si>
  <si>
    <t>Parsons Bryan M &amp; Katie</t>
  </si>
  <si>
    <t>Schlupp Joshua B &amp; Shelby N</t>
  </si>
  <si>
    <t>E485</t>
  </si>
  <si>
    <t>004-00000535-00</t>
  </si>
  <si>
    <t>100x120</t>
  </si>
  <si>
    <t>Shepler Jay TTE of Shepler Family Preservation Trust</t>
  </si>
  <si>
    <t>Nolan Charles</t>
  </si>
  <si>
    <t>013-00000180-01</t>
  </si>
  <si>
    <t>Llinger Timothy J &amp; Olinger Kay L</t>
  </si>
  <si>
    <t>Shrimplin Christina L</t>
  </si>
  <si>
    <t>006-00000077-00</t>
  </si>
  <si>
    <t>Willow Switch Properties LTD</t>
  </si>
  <si>
    <t>Andreas Matthew Robert &amp; Cassondra</t>
  </si>
  <si>
    <t>043-00002306-00</t>
  </si>
  <si>
    <t>Murphy Lois A</t>
  </si>
  <si>
    <t>Mad Mae Properties Coshocton LLC</t>
  </si>
  <si>
    <t>E484</t>
  </si>
  <si>
    <t>035-00001043-01</t>
  </si>
  <si>
    <t>035-00001059-00</t>
  </si>
  <si>
    <t>035-00000086-00</t>
  </si>
  <si>
    <t>Wells Janice R (dec'd)</t>
  </si>
  <si>
    <t>Wells Lloyd H, TTEE</t>
  </si>
  <si>
    <t>021-00000029-00</t>
  </si>
  <si>
    <t>Miller Joseph J &amp; Mary L</t>
  </si>
  <si>
    <t>Miller Joseph J &amp; Mary L JLRS</t>
  </si>
  <si>
    <t>020-00000895-00</t>
  </si>
  <si>
    <t>020-00000896-00</t>
  </si>
  <si>
    <t>50.5x150</t>
  </si>
  <si>
    <t>19.5x150</t>
  </si>
  <si>
    <t>Mainwaring William J &amp; Joan M</t>
  </si>
  <si>
    <t>Hicks Tammy Jean</t>
  </si>
  <si>
    <t>E486</t>
  </si>
  <si>
    <t>006-00000171-00</t>
  </si>
  <si>
    <t>006-00000170-00</t>
  </si>
  <si>
    <t>006-00000367-00</t>
  </si>
  <si>
    <t>006-00000169-00</t>
  </si>
  <si>
    <t>Patterson Raymond Roy 50%</t>
  </si>
  <si>
    <t>Patterson John R, Gayheart Ramona K, Patterson Raymond r</t>
  </si>
  <si>
    <t>E487</t>
  </si>
  <si>
    <t>Secretary of Housing &amp; Urban Development, Its Successor</t>
  </si>
  <si>
    <t>017-00000169-00</t>
  </si>
  <si>
    <t>Leindecker Family Revocable Trust</t>
  </si>
  <si>
    <t>Marrison David L &amp; Emily G JLRS</t>
  </si>
  <si>
    <t>043-00005457-00</t>
  </si>
  <si>
    <t>87x119</t>
  </si>
  <si>
    <t>Schlegel Denley J</t>
  </si>
  <si>
    <t>Finlinger Properties LLC</t>
  </si>
  <si>
    <t>026-00000692-01</t>
  </si>
  <si>
    <t>Edit John</t>
  </si>
  <si>
    <t>Keyser Jeffrey R</t>
  </si>
  <si>
    <t>500 N 4th St LLC</t>
  </si>
  <si>
    <t>043-00005383-00</t>
  </si>
  <si>
    <t>100x115</t>
  </si>
  <si>
    <t>Shaw Michael R &amp; Anne M</t>
  </si>
  <si>
    <t>Kohl Chad Michael</t>
  </si>
  <si>
    <t>E488</t>
  </si>
  <si>
    <t>044-00000622-00</t>
  </si>
  <si>
    <t>044-00000277-00</t>
  </si>
  <si>
    <t>044-00000274-00</t>
  </si>
  <si>
    <t>Cotterman Phyllis K</t>
  </si>
  <si>
    <t>043-0000146300</t>
  </si>
  <si>
    <t>Williard Darlene &amp; Greg</t>
  </si>
  <si>
    <t>E489</t>
  </si>
  <si>
    <t>043-00004351-00</t>
  </si>
  <si>
    <t>55.2x117.5</t>
  </si>
  <si>
    <t>018-00000523-05</t>
  </si>
  <si>
    <t>Bruner Land Company</t>
  </si>
  <si>
    <t>Troyer, Larry J &amp; Esther A Family  Trust</t>
  </si>
  <si>
    <t>002-00000036-01</t>
  </si>
  <si>
    <t>Collins Chester Arthur JR</t>
  </si>
  <si>
    <t>Wyse Glenna J</t>
  </si>
  <si>
    <t>043-00004197-00</t>
  </si>
  <si>
    <t>54x138</t>
  </si>
  <si>
    <t>Egler Dorothea</t>
  </si>
  <si>
    <t>Rizer Seth A</t>
  </si>
  <si>
    <t>E490</t>
  </si>
  <si>
    <t>031+00000660-02</t>
  </si>
  <si>
    <t>Retherford Geoffrey A</t>
  </si>
  <si>
    <t>Retherford Geoffrey A &amp; Justin A</t>
  </si>
  <si>
    <t>Li Jackie Lynn</t>
  </si>
  <si>
    <t>035-0000745-00</t>
  </si>
  <si>
    <t>Lowe Lindsay Michelle and Derek Brucke</t>
  </si>
  <si>
    <t>Investment Source LTD</t>
  </si>
  <si>
    <t>020-00000278-00</t>
  </si>
  <si>
    <t>Ogle Timothy N &amp; Shelly A</t>
  </si>
  <si>
    <t>013-00000972-00</t>
  </si>
  <si>
    <t>Simpson Harold W &amp; Beth L</t>
  </si>
  <si>
    <t>Fonte Charlene R</t>
  </si>
  <si>
    <t>043-00002331-00</t>
  </si>
  <si>
    <t>33.3x150</t>
  </si>
  <si>
    <t>Stevens Peggy S</t>
  </si>
  <si>
    <t>Amos Financial LLC</t>
  </si>
  <si>
    <t>E491</t>
  </si>
  <si>
    <t>031-00000109-00</t>
  </si>
  <si>
    <t>Lahmon John J &amp; Sharon K</t>
  </si>
  <si>
    <t>Lahmon Sharon K</t>
  </si>
  <si>
    <t>Leindecker Larry L &amp; Sally R, TTEES</t>
  </si>
  <si>
    <t>042-00000390-00</t>
  </si>
  <si>
    <t>002-00000250-00</t>
  </si>
  <si>
    <t>Stephan Mark G &amp; Marilyn E</t>
  </si>
  <si>
    <t>Miller Joel E &amp; Emma E</t>
  </si>
  <si>
    <t>010-00000280-01</t>
  </si>
  <si>
    <t>Cognion James V &amp; Elizabeth Jane</t>
  </si>
  <si>
    <t>Blair John D II</t>
  </si>
  <si>
    <t>004-00000322-01</t>
  </si>
  <si>
    <t>Vojacek Bradley J &amp; Beth D</t>
  </si>
  <si>
    <t>Langdon William H &amp; Joyce A</t>
  </si>
  <si>
    <t>014-00000482-00</t>
  </si>
  <si>
    <t>014-00000483-00</t>
  </si>
  <si>
    <t>014-00000484-00</t>
  </si>
  <si>
    <t>52x130</t>
  </si>
  <si>
    <t>Langdon William H</t>
  </si>
  <si>
    <t>Grudier Russell F &amp; Tiffany</t>
  </si>
  <si>
    <t>E492</t>
  </si>
  <si>
    <t>035-00000412-00</t>
  </si>
  <si>
    <t>035-00000413-00</t>
  </si>
  <si>
    <t>035-00000416-00</t>
  </si>
  <si>
    <t>035-00000417-00</t>
  </si>
  <si>
    <t>035-00000421-00</t>
  </si>
  <si>
    <t>035-00000422-00</t>
  </si>
  <si>
    <t>035-00000414-01</t>
  </si>
  <si>
    <t>50x116</t>
  </si>
  <si>
    <t>45x173</t>
  </si>
  <si>
    <t>53x173</t>
  </si>
  <si>
    <t>50x111</t>
  </si>
  <si>
    <t>50x106</t>
  </si>
  <si>
    <t>93x158</t>
  </si>
  <si>
    <t>Richard Robert Allen &amp; Jennifer Lynn</t>
  </si>
  <si>
    <t>Richard Jennifer Lynn</t>
  </si>
  <si>
    <t>check + cash</t>
  </si>
  <si>
    <t>Wears Charles A</t>
  </si>
  <si>
    <t>043-00001973-02</t>
  </si>
  <si>
    <t>75x134.56</t>
  </si>
  <si>
    <t>Weaver Thomas J &amp; Karen S</t>
  </si>
  <si>
    <t>Emig Courtney E</t>
  </si>
  <si>
    <t>043-00004741-00</t>
  </si>
  <si>
    <t>Deadman William G TTEE</t>
  </si>
  <si>
    <t>Mason Brent J &amp; Lori M JLRS</t>
  </si>
  <si>
    <t>043-00005193-00</t>
  </si>
  <si>
    <t>71x135</t>
  </si>
  <si>
    <t>Babcock Blake Alan</t>
  </si>
  <si>
    <t>Maple Kelsey L</t>
  </si>
  <si>
    <t>2 checks to cover these fees</t>
  </si>
  <si>
    <t>003-00000537-05</t>
  </si>
  <si>
    <t>003-00000537-16</t>
  </si>
  <si>
    <t>Simmons Robert H &amp; Ruth Anne</t>
  </si>
  <si>
    <t xml:space="preserve">Bradford Tyler G &amp; Autumn R </t>
  </si>
  <si>
    <t>E495</t>
  </si>
  <si>
    <t>043-00004345-00</t>
  </si>
  <si>
    <t>043-00004342-00</t>
  </si>
  <si>
    <t>Boyer Lisa J (dec'd)</t>
  </si>
  <si>
    <t>Boyer Dorsel D</t>
  </si>
  <si>
    <t>2 checks</t>
  </si>
  <si>
    <t>032-00000329-00</t>
  </si>
  <si>
    <t>032-00000330-00</t>
  </si>
  <si>
    <t>Windon Emmet L</t>
  </si>
  <si>
    <t>Miller Roy D &amp; Dora J</t>
  </si>
  <si>
    <t>E497</t>
  </si>
  <si>
    <t>013-00000849-02</t>
  </si>
  <si>
    <t>Mizer Billy Paul</t>
  </si>
  <si>
    <t>Mizer Billy P &amp; Annette M</t>
  </si>
  <si>
    <t>013-00000129-00</t>
  </si>
  <si>
    <t>Kronenberger Glenn Alan</t>
  </si>
  <si>
    <t>E498</t>
  </si>
  <si>
    <t>043-00005567-00</t>
  </si>
  <si>
    <t>75x121</t>
  </si>
  <si>
    <t>Cochran Daniel B &amp; Nancy K</t>
  </si>
  <si>
    <t>Cochran Nancy K</t>
  </si>
  <si>
    <t>044-00000326-00</t>
  </si>
  <si>
    <t>Wright Matthew A &amp; Lisa J</t>
  </si>
  <si>
    <t>West Jay &amp; Dobson Susan</t>
  </si>
  <si>
    <t>029-00000942-00</t>
  </si>
  <si>
    <t>100x204</t>
  </si>
  <si>
    <t>Gibson John A &amp; Linda J</t>
  </si>
  <si>
    <t>Pabin Paul A &amp; Jordan M</t>
  </si>
  <si>
    <t>035-00000538-00</t>
  </si>
  <si>
    <t>035-00000539-00</t>
  </si>
  <si>
    <t>60x117.9</t>
  </si>
  <si>
    <t>Not Enuff Toyz LLC</t>
  </si>
  <si>
    <t>Albert Seth D</t>
  </si>
  <si>
    <t>010-02110007-01</t>
  </si>
  <si>
    <t>Ohio Franklin Realty LLC</t>
  </si>
  <si>
    <t>Miller Ivan M &amp; Betty E</t>
  </si>
  <si>
    <t>003-00000031-00</t>
  </si>
  <si>
    <t>003-00000031-01</t>
  </si>
  <si>
    <t>Owens Greg &amp; Judy</t>
  </si>
  <si>
    <t>Barone Richard &amp; Patricia</t>
  </si>
  <si>
    <t>044-00000858-09</t>
  </si>
  <si>
    <t>Lawrence S Renee &amp; John D CO TTEES</t>
  </si>
  <si>
    <t>Reigle Jamie &amp; Brandon</t>
  </si>
  <si>
    <t>009-00000212-01</t>
  </si>
  <si>
    <t>009-00000212-02</t>
  </si>
  <si>
    <t>Daugherty Jim C &amp; Sherry L</t>
  </si>
  <si>
    <t>Klintworth Lucas C &amp; Melissa B JLRS</t>
  </si>
  <si>
    <t>44.4x120</t>
  </si>
  <si>
    <t>Wilson Kelsey N</t>
  </si>
  <si>
    <t>014-00000048-00</t>
  </si>
  <si>
    <t>014-00000639-08</t>
  </si>
  <si>
    <t>014-00000639-09</t>
  </si>
  <si>
    <t>014-00000639-10</t>
  </si>
  <si>
    <t>Buxton Robert M &amp; Susan I McCurdy SUCC TTEES</t>
  </si>
  <si>
    <t>Buxton Robert  M et al</t>
  </si>
  <si>
    <t>E493</t>
  </si>
  <si>
    <t>E494</t>
  </si>
  <si>
    <t>E496</t>
  </si>
  <si>
    <t>038-00000389-00</t>
  </si>
  <si>
    <t>Bible Christina TTEE</t>
  </si>
  <si>
    <t>Pinchot Brian M &amp; Kathleen A JLRS</t>
  </si>
  <si>
    <t>038-00000043-00</t>
  </si>
  <si>
    <t>002-00000260-01</t>
  </si>
  <si>
    <t>Hamilton Jared M</t>
  </si>
  <si>
    <t>Lahna Derek E</t>
  </si>
  <si>
    <t>022-00000002-00</t>
  </si>
  <si>
    <t>Medley Ryan E</t>
  </si>
  <si>
    <t>Henderson Joshua D</t>
  </si>
  <si>
    <t>E500</t>
  </si>
  <si>
    <t>043-00002418-00</t>
  </si>
  <si>
    <t>49x150</t>
  </si>
  <si>
    <t>043-00000249-00</t>
  </si>
  <si>
    <t>043-00000248-00</t>
  </si>
  <si>
    <t>Powell Jennifer L</t>
  </si>
  <si>
    <t>E501</t>
  </si>
  <si>
    <t>004-00000565-00</t>
  </si>
  <si>
    <t>004-00000566-00</t>
  </si>
  <si>
    <t>004-00000567-00</t>
  </si>
  <si>
    <t>82x94.67</t>
  </si>
  <si>
    <t>80x94.67</t>
  </si>
  <si>
    <t>Wright Charles E &amp; Deanna S</t>
  </si>
  <si>
    <t>Wright Charles E &amp; Deanna S JLRS</t>
  </si>
  <si>
    <t>E502</t>
  </si>
  <si>
    <t>009-00000070-00</t>
  </si>
  <si>
    <t>009-00000070-01</t>
  </si>
  <si>
    <t>Miller Jacob C &amp; Norma J</t>
  </si>
  <si>
    <t>Miller Mitchell C</t>
  </si>
  <si>
    <t>018-00000579-07</t>
  </si>
  <si>
    <t xml:space="preserve">Waggoner Brandon L </t>
  </si>
  <si>
    <t>Garrard Kimberly &amp; Jeffrey Donly Courtney &amp; Matthew</t>
  </si>
  <si>
    <t>E503</t>
  </si>
  <si>
    <t>020-00000961-00</t>
  </si>
  <si>
    <t>020-00000962-00</t>
  </si>
  <si>
    <t>120x85</t>
  </si>
  <si>
    <t>Parks Wayne J &amp; Betty</t>
  </si>
  <si>
    <t>Parks Betty</t>
  </si>
  <si>
    <t>E499</t>
  </si>
  <si>
    <t>044-00000132-00</t>
  </si>
  <si>
    <t>V Isaacs LLC</t>
  </si>
  <si>
    <t>Bergerson Barbara</t>
  </si>
  <si>
    <t>043-000004717-00</t>
  </si>
  <si>
    <t>40x100</t>
  </si>
  <si>
    <t>Williams Robin G &amp;Travis J</t>
  </si>
  <si>
    <t>Collins Anthony M</t>
  </si>
  <si>
    <t>Yoder Roy A &amp; Marianna L</t>
  </si>
  <si>
    <t>Yoder Aden A &amp; Elimina M   JLRS</t>
  </si>
  <si>
    <t>Hawkins Christine M</t>
  </si>
  <si>
    <t>Hawkins Christine M &amp; Dale</t>
  </si>
  <si>
    <t>033-00000348-02</t>
  </si>
  <si>
    <t>Rodgers Richard B &amp; Teresa K</t>
  </si>
  <si>
    <t>003-00000507-00</t>
  </si>
  <si>
    <t>Forfeited- Azalea 8183 LLC</t>
  </si>
  <si>
    <t>Athens Alexander P, TTEE</t>
  </si>
  <si>
    <t>021-00000417-00</t>
  </si>
  <si>
    <t>021-00000418-00</t>
  </si>
  <si>
    <t>021-00000419-00</t>
  </si>
  <si>
    <t>021-00000420-00</t>
  </si>
  <si>
    <t>21x140</t>
  </si>
  <si>
    <t>74x140</t>
  </si>
  <si>
    <t>66x140</t>
  </si>
  <si>
    <t>Johnson Glenn E</t>
  </si>
  <si>
    <t>Booth George W &amp; Cindy L</t>
  </si>
  <si>
    <t>E505</t>
  </si>
  <si>
    <t>029-00000348-00</t>
  </si>
  <si>
    <t>029-000000598-00</t>
  </si>
  <si>
    <t>029-00000597-00</t>
  </si>
  <si>
    <t>40x279.87</t>
  </si>
  <si>
    <t>30x202.83</t>
  </si>
  <si>
    <t>Bylaw Charles M by Marsha A Bylaw POA</t>
  </si>
  <si>
    <t>Ames Eugene C &amp; Leigh Ann JLRS</t>
  </si>
  <si>
    <t>E506</t>
  </si>
  <si>
    <t>043-000005873-16</t>
  </si>
  <si>
    <t>043-00005873-17</t>
  </si>
  <si>
    <t>Baker Malinda W</t>
  </si>
  <si>
    <t>Baker Michael G &amp; Malinda W TTEE of the Michael G Baker and Malinda W Baker Family Trust dated October 25, 2018</t>
  </si>
  <si>
    <t>E507</t>
  </si>
  <si>
    <t>031-00000061-00</t>
  </si>
  <si>
    <t>031-00000063-00</t>
  </si>
  <si>
    <t xml:space="preserve">Cullison David </t>
  </si>
  <si>
    <t>Cullison Matthew D</t>
  </si>
  <si>
    <t>004-00000165-00</t>
  </si>
  <si>
    <t>Harstine Joseph R (dec'd)</t>
  </si>
  <si>
    <t>Harstine Julia A</t>
  </si>
  <si>
    <t>017-00000606-00</t>
  </si>
  <si>
    <t>017-00000607-00</t>
  </si>
  <si>
    <t>017-00001068-00</t>
  </si>
  <si>
    <t>86x247.51</t>
  </si>
  <si>
    <t>Casey Craig A</t>
  </si>
  <si>
    <t>Laudick Garret R</t>
  </si>
  <si>
    <t>E508</t>
  </si>
  <si>
    <t>Martter Linda C</t>
  </si>
  <si>
    <t>E504</t>
  </si>
  <si>
    <t>043-00003615-00</t>
  </si>
  <si>
    <t>50x75</t>
  </si>
  <si>
    <t>Hogue Mark C Klinehoffer Richard D II</t>
  </si>
  <si>
    <t>G&amp;B Properties of Coshocton LLC</t>
  </si>
  <si>
    <t>020-16119071-00</t>
  </si>
  <si>
    <t>Ashcraft Mark D &amp; Sara A</t>
  </si>
  <si>
    <t>003-00000021-00</t>
  </si>
  <si>
    <t>Gilmore Gene &amp; Brenda</t>
  </si>
  <si>
    <t>Denman Caleb &amp; Ashlee L</t>
  </si>
  <si>
    <t>E509</t>
  </si>
  <si>
    <t>043-00002183-01</t>
  </si>
  <si>
    <t>043-00004207-00</t>
  </si>
  <si>
    <t>50x96</t>
  </si>
  <si>
    <t>6x59</t>
  </si>
  <si>
    <t>Unger Patrick</t>
  </si>
  <si>
    <t>Unger Patric &amp; Brittany  JLRS</t>
  </si>
  <si>
    <t>035-00000973-06</t>
  </si>
  <si>
    <t>043-00006348-00</t>
  </si>
  <si>
    <t>Wilson Michael S TTEE et al 50% int</t>
  </si>
  <si>
    <t>Weir Robert E TTEE 16.667% int.</t>
  </si>
  <si>
    <t>Strom Christine W 16.667% int.</t>
  </si>
  <si>
    <t>Wilson Edwon H 16.667% int.</t>
  </si>
  <si>
    <t>E510</t>
  </si>
  <si>
    <t>013-00000021-00</t>
  </si>
  <si>
    <t>013-00001836-00</t>
  </si>
  <si>
    <t>Appis Samuel J &amp; Shirley A</t>
  </si>
  <si>
    <t>Appis Shirley A</t>
  </si>
  <si>
    <t>010-00000280-12</t>
  </si>
  <si>
    <t>Cognion James V &amp; James B &amp; Elizabeth Jane</t>
  </si>
  <si>
    <t>Farley David &amp; Karen</t>
  </si>
  <si>
    <t>041-00000262-00</t>
  </si>
  <si>
    <t>Wilcox Rimothy I &amp; Christia J</t>
  </si>
  <si>
    <t>Secoy Michael N</t>
  </si>
  <si>
    <t>E511</t>
  </si>
  <si>
    <t>Secoy Michael N &amp; Cohl Garrett</t>
  </si>
  <si>
    <t>043-00001138-00</t>
  </si>
  <si>
    <t>40x130</t>
  </si>
  <si>
    <t>T-5 Rentals LLC</t>
  </si>
  <si>
    <t>Kowalczyk Christopher &amp; Grieb William</t>
  </si>
  <si>
    <t>Emler Angela L &amp; Bryan L</t>
  </si>
  <si>
    <t>Lowe Eddie L &amp; Carol L</t>
  </si>
  <si>
    <t>043-00003606-00</t>
  </si>
  <si>
    <t>R M Properties of Coshocton LLC</t>
  </si>
  <si>
    <t>Maple Leaf Investements LLC</t>
  </si>
  <si>
    <t>020-00000129-00</t>
  </si>
  <si>
    <t xml:space="preserve">Cornelius Daisy R </t>
  </si>
  <si>
    <t>Walters Tonya Jean</t>
  </si>
  <si>
    <t>(convey fee on gift)</t>
  </si>
  <si>
    <t>043-00006181-11</t>
  </si>
  <si>
    <t>150 x 161</t>
  </si>
  <si>
    <t>Owens Dana N</t>
  </si>
  <si>
    <t>Tipton Jarrod s &amp; Erin M  JLRS</t>
  </si>
  <si>
    <t>043-00001552-00</t>
  </si>
  <si>
    <t>49 x 130</t>
  </si>
  <si>
    <t>Stafford Burl J &amp; Runalda J</t>
  </si>
  <si>
    <t>Henderson Thomas A</t>
  </si>
  <si>
    <t>Williamson Darren L &amp; Phillips Debra L, CoTTEES</t>
  </si>
  <si>
    <t>Arlene Frances Romage</t>
  </si>
  <si>
    <t>013-00000998-00</t>
  </si>
  <si>
    <t>Foster Dusty C</t>
  </si>
  <si>
    <t>Barrick Christopher R</t>
  </si>
  <si>
    <t>E512</t>
  </si>
  <si>
    <t>043-00001286-00</t>
  </si>
  <si>
    <t>48 x 118</t>
  </si>
  <si>
    <t>35x153</t>
  </si>
  <si>
    <t>Tubbs Timothy L &amp; Sue A</t>
  </si>
  <si>
    <t>Emler Dwayne</t>
  </si>
  <si>
    <t>043-00000096-00</t>
  </si>
  <si>
    <t>61 x 107</t>
  </si>
  <si>
    <t>Yoder Dessel</t>
  </si>
  <si>
    <t>Woody Melissa s</t>
  </si>
  <si>
    <t>033-00000623-00</t>
  </si>
  <si>
    <t>Wunderle Timothy D</t>
  </si>
  <si>
    <t>Veon william L &amp; Quinn A  JLRS</t>
  </si>
  <si>
    <t>E513</t>
  </si>
  <si>
    <t>002-00000529-00</t>
  </si>
  <si>
    <t>Rohr James C &amp; Co-TTEES</t>
  </si>
  <si>
    <t>Rohr Melva V Trustee of he Rohr Family Trust</t>
  </si>
  <si>
    <t>016-00000296-00</t>
  </si>
  <si>
    <t>Kilpatrick Darrell N &amp; Gloria Jeann &amp; Gary L &amp; Anne L</t>
  </si>
  <si>
    <t>017-00001091-02</t>
  </si>
  <si>
    <t>Raber Nathan L and Rachel D</t>
  </si>
  <si>
    <t>Mast Christopher J</t>
  </si>
  <si>
    <t>E514</t>
  </si>
  <si>
    <t>029-00000254-00</t>
  </si>
  <si>
    <t>029-00000255-00</t>
  </si>
  <si>
    <t>029-00000019-01</t>
  </si>
  <si>
    <t xml:space="preserve">Miller John A &amp; Karen L </t>
  </si>
  <si>
    <t>Miller Karen L</t>
  </si>
  <si>
    <t>037-00000547-00</t>
  </si>
  <si>
    <t>037-00000548-00</t>
  </si>
  <si>
    <t>037-00000344-00</t>
  </si>
  <si>
    <t>037-00000346-00</t>
  </si>
  <si>
    <t>037-00000573-00</t>
  </si>
  <si>
    <t>037-00000546-00</t>
  </si>
  <si>
    <t>037-00000247-00</t>
  </si>
  <si>
    <t>037-00000248-00</t>
  </si>
  <si>
    <t>Dovenbarger Family Trust</t>
  </si>
  <si>
    <t>Hendershot Ryan &amp; Megan</t>
  </si>
  <si>
    <t>$0.50 remainder on check is for mh trf 96</t>
  </si>
  <si>
    <t>E515</t>
  </si>
  <si>
    <t>020-00000521-00</t>
  </si>
  <si>
    <t>020-00000522-00</t>
  </si>
  <si>
    <t>In Lot 686</t>
  </si>
  <si>
    <t>In Lot 687</t>
  </si>
  <si>
    <t>Harrison Donald D &amp; Elizabeth A</t>
  </si>
  <si>
    <t>Harrison Donald D &amp; Elizabeth A  JLRS</t>
  </si>
  <si>
    <t>031-00000216-07</t>
  </si>
  <si>
    <t>Wengerd Alvin &amp; Alma E</t>
  </si>
  <si>
    <t>Wengerd Melvin A</t>
  </si>
  <si>
    <t>002-00000189-00</t>
  </si>
  <si>
    <t>002-00000296-00</t>
  </si>
  <si>
    <t>002-00000297-00</t>
  </si>
  <si>
    <t>Zinkon Paul &amp; Linda</t>
  </si>
  <si>
    <t>Olinger Bradley E &amp; Christine A</t>
  </si>
  <si>
    <t>043-00004997-00</t>
  </si>
  <si>
    <t>Rose Vera estate of</t>
  </si>
  <si>
    <t>Hulet Shelley aka Shelley L Hulet &amp; Laura J. Reiss JLRS</t>
  </si>
  <si>
    <t>E516</t>
  </si>
  <si>
    <t>021-00000345-00</t>
  </si>
  <si>
    <t>021-00000685-02</t>
  </si>
  <si>
    <t>021-00000345-03</t>
  </si>
  <si>
    <t>Thompson Christina E</t>
  </si>
  <si>
    <t>Thompson John E</t>
  </si>
  <si>
    <t>029-00001157-00</t>
  </si>
  <si>
    <t>Lewis Carolynn F</t>
  </si>
  <si>
    <t>Green William F &amp; Diana S JLRS</t>
  </si>
  <si>
    <t>021-00000279-00</t>
  </si>
  <si>
    <t>021-00000781-05</t>
  </si>
  <si>
    <t>Bradford Henry M &amp; Linda K</t>
  </si>
  <si>
    <t>Gadd Michael &amp; Lyndsi JLRS</t>
  </si>
  <si>
    <t>027-00000125-00</t>
  </si>
  <si>
    <t>Kaufman Gary Lee</t>
  </si>
  <si>
    <t>Kaufman Ronald L &amp; Sharon C</t>
  </si>
  <si>
    <t>043-00004075-00</t>
  </si>
  <si>
    <t>48.3x110.5</t>
  </si>
  <si>
    <t>Radcliff John R JR &amp; Jaclyn N Shammo</t>
  </si>
  <si>
    <t>Shammo Jaclyne N</t>
  </si>
  <si>
    <t>043-00004663-00</t>
  </si>
  <si>
    <t>48.33x189.3</t>
  </si>
  <si>
    <t>Covic Christopher J &amp; Pamela S</t>
  </si>
  <si>
    <t>027-00000055-01</t>
  </si>
  <si>
    <t>Straits David C &amp; Sharyn E</t>
  </si>
  <si>
    <t>Stoll Peter &amp; Clara</t>
  </si>
  <si>
    <t>49x130</t>
  </si>
  <si>
    <t>Henderson Thomas A &amp; Cindy</t>
  </si>
  <si>
    <t>005-00000198-00</t>
  </si>
  <si>
    <t>Shroyer Marty TTEE</t>
  </si>
  <si>
    <t>Blissfield Memories LLC</t>
  </si>
  <si>
    <t>McCurdy Susan I et al</t>
  </si>
  <si>
    <t>Buxton Robert M et al</t>
  </si>
  <si>
    <t>54x135.8</t>
  </si>
  <si>
    <t>Norman Paige M</t>
  </si>
  <si>
    <t>043-00001732-00</t>
  </si>
  <si>
    <t>50x129</t>
  </si>
  <si>
    <t>Norman Lindsey M</t>
  </si>
  <si>
    <t>Dunn Robbie</t>
  </si>
  <si>
    <t>003-00000018-08</t>
  </si>
  <si>
    <t>Jacqua Tony M &amp; Lisa M</t>
  </si>
  <si>
    <t>Chaney Dana A &amp; Sandra K   JLRS</t>
  </si>
  <si>
    <t>043-00001831-00</t>
  </si>
  <si>
    <t>Hill Clifford W</t>
  </si>
  <si>
    <t>Rich Raymond W &amp; Anna Liza O   JLRS</t>
  </si>
  <si>
    <t>043-00001832-00</t>
  </si>
  <si>
    <t>Buxton James S II et al</t>
  </si>
  <si>
    <t>Cool Johnny Lee</t>
  </si>
  <si>
    <t>Neudorf Acres LLC</t>
  </si>
  <si>
    <t>026-00000723-09</t>
  </si>
  <si>
    <t>comb to adjoiner 026-723-07</t>
  </si>
  <si>
    <t>040-00000308-00</t>
  </si>
  <si>
    <t>Butler Kathryn (estate)</t>
  </si>
  <si>
    <t>Lapp Joel</t>
  </si>
  <si>
    <t>52 x 158.91</t>
  </si>
  <si>
    <t>Buckeye Fabric Finishers Inc</t>
  </si>
  <si>
    <t>Stubbs Victoria L</t>
  </si>
  <si>
    <t>043-00003379-01</t>
  </si>
  <si>
    <t>E517</t>
  </si>
  <si>
    <t>026-00000639-01</t>
  </si>
  <si>
    <t>Cool Phyllis D</t>
  </si>
  <si>
    <t>Cool Phyllis D &amp; Johnny   JLRS</t>
  </si>
  <si>
    <t>E520</t>
  </si>
  <si>
    <t>004-00000299-02</t>
  </si>
  <si>
    <t>McPeak Heidi C</t>
  </si>
  <si>
    <t>Saylor Kiana &amp; Andrew  JLRS</t>
  </si>
  <si>
    <t>E521</t>
  </si>
  <si>
    <t>043-00000189-01</t>
  </si>
  <si>
    <t>043-00000189-04</t>
  </si>
  <si>
    <t>In Lot 2852</t>
  </si>
  <si>
    <t>Baker Cory J</t>
  </si>
  <si>
    <t>Smith Brittany D</t>
  </si>
  <si>
    <t>E522</t>
  </si>
  <si>
    <t>043-00005145-00</t>
  </si>
  <si>
    <t>90x130</t>
  </si>
  <si>
    <t>Murray Patricia</t>
  </si>
  <si>
    <t>Copeland Brenda L, Patterson Mark E, Patterson Bradley A and Radzik April D</t>
  </si>
  <si>
    <t>043-00004643-00</t>
  </si>
  <si>
    <t>043-00004644-00</t>
  </si>
  <si>
    <t>043-00004645-00</t>
  </si>
  <si>
    <t>48x53.6</t>
  </si>
  <si>
    <t>49x54.3</t>
  </si>
  <si>
    <t>49x54.9</t>
  </si>
  <si>
    <t>Skeeter Properties LLC</t>
  </si>
  <si>
    <t>Crawford Jennifer J</t>
  </si>
  <si>
    <t>E523</t>
  </si>
  <si>
    <t>043-00000080-00</t>
  </si>
  <si>
    <t>52.7x68.5</t>
  </si>
  <si>
    <t>Upper Room Assembly Worship Center The</t>
  </si>
  <si>
    <t>E518</t>
  </si>
  <si>
    <t>E519</t>
  </si>
  <si>
    <t>026-00000024-06</t>
  </si>
  <si>
    <t>Leigh Scott B &amp; Cheryl A</t>
  </si>
  <si>
    <t>Voltz Floyd</t>
  </si>
  <si>
    <t>035-00001059</t>
  </si>
  <si>
    <t>Wells Lloyd H TTEE</t>
  </si>
  <si>
    <t>Lloyd H Wells</t>
  </si>
  <si>
    <t>043-00003626-00</t>
  </si>
  <si>
    <t>043-00003627-00</t>
  </si>
  <si>
    <t>043-00003628-00</t>
  </si>
  <si>
    <t>45.9 x 40</t>
  </si>
  <si>
    <t>20.14 x 40</t>
  </si>
  <si>
    <t>Kleinknecht Vincent A, TTEE</t>
  </si>
  <si>
    <t>Dreher Russell K &amp; Kristin Jade   JLRS</t>
  </si>
  <si>
    <t>E524</t>
  </si>
  <si>
    <t>LE</t>
  </si>
  <si>
    <t>Kleinknecht Harriet A  -  LE</t>
  </si>
  <si>
    <t xml:space="preserve">Ridenbaugh Trevor D &amp; Saylor Sylvia L </t>
  </si>
  <si>
    <t>E525</t>
  </si>
  <si>
    <t xml:space="preserve">Specht Kevin W &amp; Tamara P </t>
  </si>
  <si>
    <t>Specht Homes, LLC</t>
  </si>
  <si>
    <t>043-00006306-19</t>
  </si>
  <si>
    <t>043-00006306-20</t>
  </si>
  <si>
    <t>Hawthorne Jerry L &amp; Marla K</t>
  </si>
  <si>
    <t>Waggoner Brandon L &amp; Candice L JLRS</t>
  </si>
  <si>
    <t>E526</t>
  </si>
  <si>
    <t>Secretary of Housing and Urban Development its successors and/or assigns</t>
  </si>
  <si>
    <t>033-00000282-11</t>
  </si>
  <si>
    <t>Schlaegel Paul E &amp; Jill D</t>
  </si>
  <si>
    <t>Smith Jacob T &amp; LoriAnn JLRS</t>
  </si>
  <si>
    <t>004-00000050-00</t>
  </si>
  <si>
    <t>Fox Jeffrey W &amp; Lisa L</t>
  </si>
  <si>
    <t>Hahn Eric</t>
  </si>
  <si>
    <t>044-00000344-00</t>
  </si>
  <si>
    <t>044-00000346-00</t>
  </si>
  <si>
    <t>044-00000345-00</t>
  </si>
  <si>
    <t>In Lot 3956</t>
  </si>
  <si>
    <t>In Lot 3957</t>
  </si>
  <si>
    <t>Adams Michael L &amp; Ana B</t>
  </si>
  <si>
    <t>Bojacek Bradley L &amp; Beth D   JLRS</t>
  </si>
  <si>
    <t>Warren Donald L &amp; Esther   JLRS</t>
  </si>
  <si>
    <t>023-00000308-00</t>
  </si>
  <si>
    <t>006-00000305-00</t>
  </si>
  <si>
    <t>DeVilleneuve Sir Charles</t>
  </si>
  <si>
    <t>Nighhawk Holdings LLC</t>
  </si>
  <si>
    <t>E527</t>
  </si>
  <si>
    <t>040-00000105-00</t>
  </si>
  <si>
    <t>Kukla Alan F</t>
  </si>
  <si>
    <t>Kukla Sharon L (dec'd)</t>
  </si>
  <si>
    <t>Troyer Joseph E &amp; Emily Elaine JLRS</t>
  </si>
  <si>
    <t>023-00000255-00</t>
  </si>
  <si>
    <t>Yoder Ervin A &amp; Mary E</t>
  </si>
  <si>
    <t>Yoder Ervin A &amp; Mary E   JLRS</t>
  </si>
  <si>
    <t>005-00000194-01</t>
  </si>
  <si>
    <t>Maven Investments LLC</t>
  </si>
  <si>
    <t>Weaver Levi S &amp; Katie JLRS</t>
  </si>
  <si>
    <t>004-00000390-02</t>
  </si>
  <si>
    <t>002-00000025-17</t>
  </si>
  <si>
    <t>Ducar Nicholas G Jr</t>
  </si>
  <si>
    <t>Flinn Clyde O Jr &amp; Cottrell Elizabeth M</t>
  </si>
  <si>
    <t>Rospert Daniel J &amp; Eva B</t>
  </si>
  <si>
    <t>888/8889 have same check No 1628</t>
  </si>
  <si>
    <t>E528</t>
  </si>
  <si>
    <t>006-00000071-00</t>
  </si>
  <si>
    <t>Hershberger Leroy &amp; Fannie</t>
  </si>
  <si>
    <t>Hershberger John J &amp; Lydia    JLRS</t>
  </si>
  <si>
    <t>018-00000625-00</t>
  </si>
  <si>
    <t>Zimmerman Elizabeth J</t>
  </si>
  <si>
    <t>Lewis Brian J &amp; Christa E Obermayer-Lewis</t>
  </si>
  <si>
    <t>018-00001672-00</t>
  </si>
  <si>
    <t>043-00004269-00</t>
  </si>
  <si>
    <t>043-00004270-00</t>
  </si>
  <si>
    <t>043-00004271-00</t>
  </si>
  <si>
    <t>41x125</t>
  </si>
  <si>
    <t>Rawn Lorna</t>
  </si>
  <si>
    <t>Corbin Kelli A</t>
  </si>
  <si>
    <t>E531</t>
  </si>
  <si>
    <t>035-00000430-00</t>
  </si>
  <si>
    <t>035-00000254-00</t>
  </si>
  <si>
    <t>035-00000255-00</t>
  </si>
  <si>
    <t>Arden Valena Carol (dec'd)</t>
  </si>
  <si>
    <t>Arden Curtis Ray</t>
  </si>
  <si>
    <t>Crider John L and Brandi Lynn</t>
  </si>
  <si>
    <t>043-00002358-00</t>
  </si>
  <si>
    <t>54X186</t>
  </si>
  <si>
    <t>Wright Jonathan R</t>
  </si>
  <si>
    <t>Sampsel Megan J &amp; Aaron R</t>
  </si>
  <si>
    <t>E529</t>
  </si>
  <si>
    <t>002-00000090-01</t>
  </si>
  <si>
    <t>Endlich Travis &amp; Rachel</t>
  </si>
  <si>
    <t>008-00000082-01</t>
  </si>
  <si>
    <t>Miller Leroy P &amp; Amanda B</t>
  </si>
  <si>
    <t>Weaver Leroy A &amp; Linda K JLRS</t>
  </si>
  <si>
    <t>Knobb henry j &amp; Bonnie J TTEE</t>
  </si>
  <si>
    <t>Ross Charles E</t>
  </si>
  <si>
    <t>017-00000480-01</t>
  </si>
  <si>
    <t>Gottardi Troy D &amp; Beth Ann</t>
  </si>
  <si>
    <t>Miller Mary A</t>
  </si>
  <si>
    <t>E534</t>
  </si>
  <si>
    <t>032-00000278-01</t>
  </si>
  <si>
    <t>Rich L David (dec'd)</t>
  </si>
  <si>
    <t>Rich Susan E</t>
  </si>
  <si>
    <t>032-00000277-00</t>
  </si>
  <si>
    <t>013-00000268-00</t>
  </si>
  <si>
    <t>013-00000269-00</t>
  </si>
  <si>
    <t>Gildow Kirk A &amp; Paula M</t>
  </si>
  <si>
    <t>Ewengerd Jerry E &amp; Miriam L</t>
  </si>
  <si>
    <t>Flexter Barbara L</t>
  </si>
  <si>
    <t>Yoder Joe J &amp; Norman M</t>
  </si>
  <si>
    <t>020-00000338-00</t>
  </si>
  <si>
    <t>Howell Harold R</t>
  </si>
  <si>
    <t>Matusik David M &amp; Michael P</t>
  </si>
  <si>
    <t>Howell Linda L</t>
  </si>
  <si>
    <t>043-00003367-00</t>
  </si>
  <si>
    <t>48.3x62</t>
  </si>
  <si>
    <t>Reid Crystal</t>
  </si>
  <si>
    <t>Braxton Jaylob  and Rebecca</t>
  </si>
  <si>
    <t>043-00003977-00</t>
  </si>
  <si>
    <t>56x95.78</t>
  </si>
  <si>
    <t>Dansby Maxine</t>
  </si>
  <si>
    <t>Equity Trust Company Custodian FBO Account 200352-087</t>
  </si>
  <si>
    <t>E535</t>
  </si>
  <si>
    <t>043-00002247-00</t>
  </si>
  <si>
    <t>043-00000662-00</t>
  </si>
  <si>
    <t>54x100</t>
  </si>
  <si>
    <t xml:space="preserve">Health Services of Coshocton County </t>
  </si>
  <si>
    <t>Coshocton Foundation</t>
  </si>
  <si>
    <t>013-00000530-02</t>
  </si>
  <si>
    <t>Pettibone Jan E</t>
  </si>
  <si>
    <t>E530</t>
  </si>
  <si>
    <t>E532</t>
  </si>
  <si>
    <t>E533</t>
  </si>
  <si>
    <t>010-00000268-00</t>
  </si>
  <si>
    <t>010-00000269-00</t>
  </si>
  <si>
    <t>014-00000618-00</t>
  </si>
  <si>
    <t>Williams Julia A &amp; Woodrow John B</t>
  </si>
  <si>
    <t>Sellers Gary &amp; Stellar Janice   JLRS</t>
  </si>
  <si>
    <t>009-00000274-02</t>
  </si>
  <si>
    <t>minerals/gas&amp;oil</t>
  </si>
  <si>
    <t>Glick Joseph W &amp; Charlene K</t>
  </si>
  <si>
    <t>Barkman Ivan D</t>
  </si>
  <si>
    <t>040-00000151-00</t>
  </si>
  <si>
    <t>003-00000326-00</t>
  </si>
  <si>
    <t>Romine John Mark &amp; Rachel M</t>
  </si>
  <si>
    <t>Holmco Holdings LLC</t>
  </si>
  <si>
    <t>013-00000743-00</t>
  </si>
  <si>
    <t>Stipes Mark S &amp; Jodi R</t>
  </si>
  <si>
    <t>Stipes mark S &amp; Daliere Darlene   JLRS</t>
  </si>
  <si>
    <t>Cox Diane K &amp; Lorenz David J</t>
  </si>
  <si>
    <t>035-00000383-00</t>
  </si>
  <si>
    <t>Affolter Edna (dec'd)</t>
  </si>
  <si>
    <t>Affolter Craig</t>
  </si>
  <si>
    <t>E536</t>
  </si>
  <si>
    <t>015-00000063-00</t>
  </si>
  <si>
    <t>015-00000064-00</t>
  </si>
  <si>
    <t>Mobley Roy D &amp; Melissa S JLRS</t>
  </si>
  <si>
    <t>E538</t>
  </si>
  <si>
    <t>035-00000637-00</t>
  </si>
  <si>
    <t>53x130</t>
  </si>
  <si>
    <t>Young Joseph Brent</t>
  </si>
  <si>
    <t>E537</t>
  </si>
  <si>
    <t>035-00000634-00</t>
  </si>
  <si>
    <t>035-00000635-00</t>
  </si>
  <si>
    <t>Knicely Kurt Wayne</t>
  </si>
  <si>
    <t>E539</t>
  </si>
  <si>
    <t>035-00000636-00</t>
  </si>
  <si>
    <t>40x50</t>
  </si>
  <si>
    <t>Knicely Paula K</t>
  </si>
  <si>
    <t>E540</t>
  </si>
  <si>
    <t>035-00000639-00</t>
  </si>
  <si>
    <t>035-00000638-00</t>
  </si>
  <si>
    <t>Young Roger E</t>
  </si>
  <si>
    <t>E541</t>
  </si>
  <si>
    <t>035-00000251-00</t>
  </si>
  <si>
    <t>Wilson David Earl &amp; Brenda Sue</t>
  </si>
  <si>
    <t>Young Helen Marie - remove LE</t>
  </si>
  <si>
    <t>E542</t>
  </si>
  <si>
    <t>035-00000252-00</t>
  </si>
  <si>
    <t>Wilson Brenda Sue</t>
  </si>
  <si>
    <t>E543</t>
  </si>
  <si>
    <t>035-00000330-00</t>
  </si>
  <si>
    <t>Wilson Laura Renee</t>
  </si>
  <si>
    <t>E544</t>
  </si>
  <si>
    <t>035-00000250-00</t>
  </si>
  <si>
    <t>035-00000587-00</t>
  </si>
  <si>
    <t>035-00000586-00</t>
  </si>
  <si>
    <t>035-00000588-00</t>
  </si>
  <si>
    <t>Wilson Brian David</t>
  </si>
  <si>
    <t>E547</t>
  </si>
  <si>
    <t>031-00000055-21</t>
  </si>
  <si>
    <t>031-00000055-39</t>
  </si>
  <si>
    <t>Miller David V</t>
  </si>
  <si>
    <t>042-00000997-00</t>
  </si>
  <si>
    <t>Wallace Sarah A</t>
  </si>
  <si>
    <t>Nicholas Zachary E &amp; Renee L JLRS</t>
  </si>
  <si>
    <t>042-00000108-03</t>
  </si>
  <si>
    <t>Hawthorne Ken A</t>
  </si>
  <si>
    <t>Hershberger Marcus D &amp; Charity R  JLRS</t>
  </si>
  <si>
    <t>In Lot 893</t>
  </si>
  <si>
    <t xml:space="preserve">Cruxton Art aka Arthur Brent &amp; Amanda M </t>
  </si>
  <si>
    <t>In Lot 894</t>
  </si>
  <si>
    <t>042-00000378-00</t>
  </si>
  <si>
    <t>Nicholas Zachary e &amp; Renee L</t>
  </si>
  <si>
    <t>Kusnirak Ralph M JR</t>
  </si>
  <si>
    <t>Sammons Edward Lee (et al)</t>
  </si>
  <si>
    <t>Sammons Oblee JR</t>
  </si>
  <si>
    <t>conveyance paid on value of 3/4 int ($38040)</t>
  </si>
  <si>
    <t>030-00000165-00</t>
  </si>
  <si>
    <t>030-00000166-00</t>
  </si>
  <si>
    <t>In Lot 34</t>
  </si>
  <si>
    <t>In Lot 35</t>
  </si>
  <si>
    <t>Karr William S &amp; Betty, TTEES</t>
  </si>
  <si>
    <t>McMullen Chad</t>
  </si>
  <si>
    <t>043-00004731-00</t>
  </si>
  <si>
    <t>Kaiser Adam C &amp; Lyndsey R    JLRS</t>
  </si>
  <si>
    <t>E545</t>
  </si>
  <si>
    <t>020-00000256-00</t>
  </si>
  <si>
    <t>020-00000257-00</t>
  </si>
  <si>
    <t>029-00000934-01</t>
  </si>
  <si>
    <t>Love William Kirk</t>
  </si>
  <si>
    <t>Love Sandra Kay aka Sandra K</t>
  </si>
  <si>
    <t>E546</t>
  </si>
  <si>
    <t>029-00000274-00</t>
  </si>
  <si>
    <t>Keirns L Kevin aka Lewis Kevin</t>
  </si>
  <si>
    <t>Keirns Andrea M</t>
  </si>
  <si>
    <t>50x132</t>
  </si>
  <si>
    <t>Tubbs Timothy L II &amp; Jessica N JLRS</t>
  </si>
  <si>
    <t>002-00000188-00</t>
  </si>
  <si>
    <t>Werley Timothy M</t>
  </si>
  <si>
    <t>Raber Marvin N &amp; Tiffany A JLRS</t>
  </si>
  <si>
    <t>E548</t>
  </si>
  <si>
    <t>043-00004757-00</t>
  </si>
  <si>
    <t>181.96x296.31</t>
  </si>
  <si>
    <t>Fennell Patricia E &amp; Wade A</t>
  </si>
  <si>
    <t>Fennell Patricia E &amp; Wade A &amp; Wade Thomas</t>
  </si>
  <si>
    <t>E549</t>
  </si>
  <si>
    <t>029-00000119-00</t>
  </si>
  <si>
    <t>Houts Lucille I aka Houts Lucille J</t>
  </si>
  <si>
    <t>Houts William L</t>
  </si>
  <si>
    <t>E550</t>
  </si>
  <si>
    <t>032-00000160-00</t>
  </si>
  <si>
    <t>Wilson Rose Marie</t>
  </si>
  <si>
    <t>Wilson Rodney A</t>
  </si>
  <si>
    <t>023-00000262-02</t>
  </si>
  <si>
    <t>Brillhart Jack H &amp; Rose M</t>
  </si>
  <si>
    <t>Barkman Atlee A &amp; Lena</t>
  </si>
  <si>
    <t>E551</t>
  </si>
  <si>
    <t>043-00003131-00</t>
  </si>
  <si>
    <t>42x147.07</t>
  </si>
  <si>
    <t>Vanfossen Edward A &amp; Patricia A</t>
  </si>
  <si>
    <t>Vanfossen Edward A &amp; Patricia A JLRS</t>
  </si>
  <si>
    <t>043-00003462-00</t>
  </si>
  <si>
    <t>40x86.6</t>
  </si>
  <si>
    <t>Aronhalt Faye L</t>
  </si>
  <si>
    <t>E552</t>
  </si>
  <si>
    <t>043-00004661-00</t>
  </si>
  <si>
    <t>043-00003239-00</t>
  </si>
  <si>
    <t>35x120</t>
  </si>
  <si>
    <t>Unger Patrick J &amp; Brittany</t>
  </si>
  <si>
    <t>PBU Properties LLC</t>
  </si>
  <si>
    <t>E553</t>
  </si>
  <si>
    <t>014-00000423-00</t>
  </si>
  <si>
    <t>014-00000424-00</t>
  </si>
  <si>
    <t>014-00000425-01</t>
  </si>
  <si>
    <t>Laughlin Robert N &amp; Diane S</t>
  </si>
  <si>
    <t>Laughlin Robert N &amp; Diane S JLRS</t>
  </si>
  <si>
    <t>020-00000639-00</t>
  </si>
  <si>
    <t>Wilson Cody M A</t>
  </si>
  <si>
    <t>043-00002071-00</t>
  </si>
  <si>
    <t>50x73.8</t>
  </si>
  <si>
    <t>Milligan Linda S &amp; Raymond</t>
  </si>
  <si>
    <t>Foster Dusty</t>
  </si>
  <si>
    <t>043-00001673-00</t>
  </si>
  <si>
    <t>101.60x45.79</t>
  </si>
  <si>
    <t>E554</t>
  </si>
  <si>
    <t>020-00000929-00</t>
  </si>
  <si>
    <t>020-00000930-00</t>
  </si>
  <si>
    <t>90x90</t>
  </si>
  <si>
    <t>30.66x152.68</t>
  </si>
  <si>
    <t>Hostetler Ralph K &amp; Shirley A</t>
  </si>
  <si>
    <t>Crownover Desiree</t>
  </si>
  <si>
    <t>020-16100054-00</t>
  </si>
  <si>
    <t>020-00000375-00</t>
  </si>
  <si>
    <t>Jones Metal Products</t>
  </si>
  <si>
    <t>Maple Trees</t>
  </si>
  <si>
    <t>012-21301002-01</t>
  </si>
  <si>
    <t>Ohio State of Ohio Sdept of Trans</t>
  </si>
  <si>
    <t>AB Rentals</t>
  </si>
  <si>
    <t>018-00000220-00</t>
  </si>
  <si>
    <t>Norman Mary Kay</t>
  </si>
  <si>
    <t>Harstine Jeffrey A 1/2 int</t>
  </si>
  <si>
    <t>Harstine Edward J TTEE 1/2 int</t>
  </si>
  <si>
    <t>E555</t>
  </si>
  <si>
    <t>032-00000142-00</t>
  </si>
  <si>
    <t>032-00000143-00</t>
  </si>
  <si>
    <t>032-00000144-00</t>
  </si>
  <si>
    <t>Gwin Richard K (dec'd)</t>
  </si>
  <si>
    <t>Gwin Louella D TTEE</t>
  </si>
  <si>
    <t>E556</t>
  </si>
  <si>
    <t>027-00000320-00</t>
  </si>
  <si>
    <t>027-00000319-00</t>
  </si>
  <si>
    <t>Young Clyde Junior Trustee of the Clyde Rev Trust</t>
  </si>
  <si>
    <t>Young Donna Rae</t>
  </si>
  <si>
    <t>004-00000011-00</t>
  </si>
  <si>
    <t>Pope Sara E &amp; Matthew V Michael JLRS</t>
  </si>
  <si>
    <t>017-00000392-00</t>
  </si>
  <si>
    <t>017-00000930-00</t>
  </si>
  <si>
    <t>017-00000266-01</t>
  </si>
  <si>
    <t>Gregorich Travis L &amp; Jenna L aka Jenna Barnes</t>
  </si>
  <si>
    <t>Lindsey Mark R &amp; Sara R JLRS</t>
  </si>
  <si>
    <t>67x200</t>
  </si>
  <si>
    <t>64x193</t>
  </si>
  <si>
    <t>Yoder Aden A &amp; Elmina M</t>
  </si>
  <si>
    <t>Dickerson Tanner D &amp; Sarah A</t>
  </si>
  <si>
    <t>E558</t>
  </si>
  <si>
    <t>043-00005113-00</t>
  </si>
  <si>
    <t>164x150</t>
  </si>
  <si>
    <t>Wright Helen L</t>
  </si>
  <si>
    <t>Wright Susan L, Trustee of the Helen L Wright Trust</t>
  </si>
  <si>
    <t>Rich Leslie S III &amp; Amanda M</t>
  </si>
  <si>
    <t>E557</t>
  </si>
  <si>
    <t>021-00000010-01</t>
  </si>
  <si>
    <t>021-00000010-02</t>
  </si>
  <si>
    <t>Blickensderfer danie E (dec'd)</t>
  </si>
  <si>
    <t>Blickensderfer Patricia A</t>
  </si>
  <si>
    <t>018-00000146-00</t>
  </si>
  <si>
    <t>Duren Carol E TTEE</t>
  </si>
  <si>
    <t>Duren Phillip E TTEE</t>
  </si>
  <si>
    <t>Melrose Eric D &amp; Jennifer L JLRS</t>
  </si>
  <si>
    <t>017-00000106-01</t>
  </si>
  <si>
    <t>Conkle Dexter K &amp; Douglas L , Co Exec</t>
  </si>
  <si>
    <t>Mullet Roman B, TTEES</t>
  </si>
  <si>
    <t>E559</t>
  </si>
  <si>
    <t>035-00000715-00</t>
  </si>
  <si>
    <t xml:space="preserve">Maher Mark J </t>
  </si>
  <si>
    <t>Maher Suann</t>
  </si>
  <si>
    <t>029-00000611-00</t>
  </si>
  <si>
    <t>Pickrell Dorothy Ellen</t>
  </si>
  <si>
    <t>Romine J Mark &amp; Rachel M</t>
  </si>
  <si>
    <t>US Bank National Association as TTEE</t>
  </si>
  <si>
    <t>043-00002538-00</t>
  </si>
  <si>
    <t>50x137</t>
  </si>
  <si>
    <t>Milligan Jesse A</t>
  </si>
  <si>
    <t>Stocker Carla K</t>
  </si>
  <si>
    <t>020-00001006-00</t>
  </si>
  <si>
    <t>60x126</t>
  </si>
  <si>
    <t>Waggoner Brandon L &amp; Candice L</t>
  </si>
  <si>
    <t>McKnight Jonathan M &amp; MaKaya J</t>
  </si>
  <si>
    <t>043-00002615-00</t>
  </si>
  <si>
    <t>60x1216</t>
  </si>
  <si>
    <t>Pvirre Kyle and Kacy</t>
  </si>
  <si>
    <t>Grant Dakota W &amp; Holbrook Mackenzie</t>
  </si>
  <si>
    <t>005-00000403-00</t>
  </si>
  <si>
    <t>005-00000405-03</t>
  </si>
  <si>
    <t>K&amp;B Lumber</t>
  </si>
  <si>
    <t>Mast Lavern D</t>
  </si>
  <si>
    <t>Kerekes Andrew &amp; Davis Jason R</t>
  </si>
  <si>
    <t>E560</t>
  </si>
  <si>
    <t>020-00000705-00</t>
  </si>
  <si>
    <t>36x132</t>
  </si>
  <si>
    <t>Lusk Ronald L Jr</t>
  </si>
  <si>
    <t>Lusk Ronald L &amp; Sandra Y</t>
  </si>
  <si>
    <t>023-00000134-01</t>
  </si>
  <si>
    <t>Miller Ruben D &amp; Clara</t>
  </si>
  <si>
    <t>Barkman Marvin Lee &amp; Sharon M</t>
  </si>
  <si>
    <t>Hershberger Albert B &amp; Rebecca A</t>
  </si>
  <si>
    <t>E561</t>
  </si>
  <si>
    <t>044-00000536-00</t>
  </si>
  <si>
    <t>035-00000419-00</t>
  </si>
  <si>
    <t>035-00000420-00</t>
  </si>
  <si>
    <t>035-00000414-00</t>
  </si>
  <si>
    <t>035-00000412-01</t>
  </si>
  <si>
    <t>Holdsworth Brenda D (dec'd)</t>
  </si>
  <si>
    <t>Holdswroth James A</t>
  </si>
  <si>
    <t>Ohio Department of Natural Res</t>
  </si>
  <si>
    <t>Pepper Pauline</t>
  </si>
  <si>
    <t>E562</t>
  </si>
  <si>
    <t>043-00004492-00</t>
  </si>
  <si>
    <t>043-00004493-00</t>
  </si>
  <si>
    <t>44x120</t>
  </si>
  <si>
    <t>Royer Arthur G (dec'd)</t>
  </si>
  <si>
    <t>Lahna Ruth A &amp; Ellen K Stein as Co-Exec of the Estate of Daisy K Royer</t>
  </si>
  <si>
    <t>017-00000708-00</t>
  </si>
  <si>
    <t>100x176</t>
  </si>
  <si>
    <t>Hart John J &amp; Beatrict K</t>
  </si>
  <si>
    <t>McGee, Roger L , McGee Connie &amp; McGee Dena</t>
  </si>
  <si>
    <t>017-00000130-00</t>
  </si>
  <si>
    <t>Farmer Cynthia K &amp; Dreher Vickie L</t>
  </si>
  <si>
    <t>Dreher Vickie L</t>
  </si>
  <si>
    <t>043-00006056-00</t>
  </si>
  <si>
    <t>Gift Depot LLC</t>
  </si>
  <si>
    <t>Wilkins Corner, LLC, an Ohio Limited Liability Company</t>
  </si>
  <si>
    <t>E565</t>
  </si>
  <si>
    <t>E564</t>
  </si>
  <si>
    <t>E563</t>
  </si>
  <si>
    <t>$ NO INFO</t>
  </si>
  <si>
    <t>E566</t>
  </si>
  <si>
    <t>020-00000130-00</t>
  </si>
  <si>
    <t>020-00000050-01</t>
  </si>
  <si>
    <t>54x135.6</t>
  </si>
  <si>
    <t>Finton Michael D &amp; Caplinger Amy D</t>
  </si>
  <si>
    <t>E567</t>
  </si>
  <si>
    <t>006-00000244-00</t>
  </si>
  <si>
    <t>006-00000241-01</t>
  </si>
  <si>
    <t>006-00000245-01</t>
  </si>
  <si>
    <t>60x79</t>
  </si>
  <si>
    <t>12x120</t>
  </si>
  <si>
    <t>52x41</t>
  </si>
  <si>
    <t>Kandel Randy L &amp; Amber</t>
  </si>
  <si>
    <t>Spurgeon Amber R fka Kandel Amber R</t>
  </si>
  <si>
    <t>043-00000141-00</t>
  </si>
  <si>
    <t>90x78</t>
  </si>
  <si>
    <t>Ayers Irene G</t>
  </si>
  <si>
    <t>Hardesty Sheryl</t>
  </si>
  <si>
    <t>E568</t>
  </si>
  <si>
    <t>032-00000298-01</t>
  </si>
  <si>
    <t>Graham Matthew N &amp; Kassie R</t>
  </si>
  <si>
    <t>Graham Matthew N &amp; Kassie R TTEE</t>
  </si>
  <si>
    <t>Kirkpatrick Shirley E &amp; Damon S Litsey SUCC CO TTEE of Roger Trust</t>
  </si>
  <si>
    <t>Kirkpatrick Shirley E &amp; Damon S Litsey SUCC CO TTEE of Shirley Trust</t>
  </si>
  <si>
    <t>E569</t>
  </si>
  <si>
    <t>031-00000297-00</t>
  </si>
  <si>
    <t>Stapleton Lonnie Forrest &amp; Dorothy Jean</t>
  </si>
  <si>
    <t>Stapleton Dorothy Jean</t>
  </si>
  <si>
    <t>021-00000671-01</t>
  </si>
  <si>
    <t>Bradford Carol Sue aka Carol S</t>
  </si>
  <si>
    <t>Bradford Jerry E</t>
  </si>
  <si>
    <t>010-00000438-04</t>
  </si>
  <si>
    <t>Norris Elmer</t>
  </si>
  <si>
    <t>Norris Darien L</t>
  </si>
  <si>
    <t>042-00000826-00</t>
  </si>
  <si>
    <t>042-00000081-00</t>
  </si>
  <si>
    <t>Renner Carolyn K</t>
  </si>
  <si>
    <t>Schultz Mark E</t>
  </si>
  <si>
    <t>56750 (gift)</t>
  </si>
  <si>
    <t>043-00005873-00</t>
  </si>
  <si>
    <t>Wentz William A II</t>
  </si>
  <si>
    <t>Thornberry James A JR</t>
  </si>
  <si>
    <t>Miller Ruben D &amp; Clara M</t>
  </si>
  <si>
    <t>Hershberger Willis &amp; Lena J   JLRS</t>
  </si>
  <si>
    <t>042-00000066-00</t>
  </si>
  <si>
    <t>Locard Carol Ann</t>
  </si>
  <si>
    <t>Troyer Leroy E &amp; Susie J   JLRS</t>
  </si>
  <si>
    <t>043-00004410-00</t>
  </si>
  <si>
    <t>043-00002699-00</t>
  </si>
  <si>
    <t>In Lot 415</t>
  </si>
  <si>
    <t>In Lot 414</t>
  </si>
  <si>
    <t>857 Chestnut Street Title Holding Trust</t>
  </si>
  <si>
    <t>E570</t>
  </si>
  <si>
    <t>029-00001151-00</t>
  </si>
  <si>
    <t>029-00001236-00</t>
  </si>
  <si>
    <t>George James E &amp; Cynthia K</t>
  </si>
  <si>
    <t>George James E &amp; Cynthia K TTEES</t>
  </si>
  <si>
    <t>043-00003146-00</t>
  </si>
  <si>
    <t>043-00003147-00</t>
  </si>
  <si>
    <t>Parsons Judith Ann</t>
  </si>
  <si>
    <t>Watson Michael Todd</t>
  </si>
  <si>
    <t>E571</t>
  </si>
  <si>
    <t>021-00000138-00</t>
  </si>
  <si>
    <t>Johnson C Keith &amp; Alberta R (dec'd)</t>
  </si>
  <si>
    <t>Johnson David A SUCC TTEE</t>
  </si>
  <si>
    <t>029-00001086-01</t>
  </si>
  <si>
    <t>Milligan Jesse A &amp; Jennifer B JLRS</t>
  </si>
  <si>
    <t>Belle Stacy L</t>
  </si>
  <si>
    <t>042-10200003-00</t>
  </si>
  <si>
    <t>Yoder Dennis A &amp; Elsie M JLRS</t>
  </si>
  <si>
    <t>E574</t>
  </si>
  <si>
    <t>042-00000430-03</t>
  </si>
  <si>
    <t>Miller Steven R</t>
  </si>
  <si>
    <t>Thomas J Scott &amp; Vickie J</t>
  </si>
  <si>
    <t>E575</t>
  </si>
  <si>
    <t>043-00005753-07</t>
  </si>
  <si>
    <t>Turner Richard Thomas akaa Richard T (dec'd)</t>
  </si>
  <si>
    <t>Ellert Janet Eleanor</t>
  </si>
  <si>
    <t>035-00000424-00</t>
  </si>
  <si>
    <t>035-00000423-00</t>
  </si>
  <si>
    <t>Duff Kenneth J</t>
  </si>
  <si>
    <t>42x44</t>
  </si>
  <si>
    <t>Endsley Tina Louise &amp; Thomas David Grant</t>
  </si>
  <si>
    <t>Thomas Brooke Renee</t>
  </si>
  <si>
    <t>E576</t>
  </si>
  <si>
    <t>012-00000173-00</t>
  </si>
  <si>
    <t>012-00000174-00</t>
  </si>
  <si>
    <t>King William R &amp; Karen E</t>
  </si>
  <si>
    <t xml:space="preserve">King Scott R &amp; Lori J Bowman CO TTEE of the W Richard King &amp; Karen E King Family Irrev Trust </t>
  </si>
  <si>
    <t>043-00005784-00</t>
  </si>
  <si>
    <t>Kno-Ho-Co Affordable Housing I Inc</t>
  </si>
  <si>
    <t>Kno-Ho-Co Heritage Housing LP</t>
  </si>
  <si>
    <t>E577</t>
  </si>
  <si>
    <t>E572</t>
  </si>
  <si>
    <t>E573</t>
  </si>
  <si>
    <t>041-00000204-02</t>
  </si>
  <si>
    <t>Seifert Mark</t>
  </si>
  <si>
    <t>Hershberger John I &amp; Reuben J and David J</t>
  </si>
  <si>
    <t>043-00001858-00</t>
  </si>
  <si>
    <t>Kimberley Steven F Jr &amp; Amber</t>
  </si>
  <si>
    <t>Wallace Sarah &amp; Dustin Wright</t>
  </si>
  <si>
    <t>Troyer Danny J</t>
  </si>
  <si>
    <t>Barkman Ray Allen &amp; Ivan M</t>
  </si>
  <si>
    <t>020-00000462-00</t>
  </si>
  <si>
    <t>020-00000463-00</t>
  </si>
  <si>
    <t>30x132</t>
  </si>
  <si>
    <t>12x132</t>
  </si>
  <si>
    <t>Warren Robert W , TTE of the Robert W Warren Living Trust</t>
  </si>
  <si>
    <t>E581</t>
  </si>
  <si>
    <t>043-00003662-00</t>
  </si>
  <si>
    <t>035-00000206-00</t>
  </si>
  <si>
    <t>035-00000164-00</t>
  </si>
  <si>
    <t>164.73x216</t>
  </si>
  <si>
    <t>Warg Frank P (dec'd)</t>
  </si>
  <si>
    <t>Warg Kathleen R</t>
  </si>
  <si>
    <t>002-00000224-00</t>
  </si>
  <si>
    <t>Hershberger mary Lou</t>
  </si>
  <si>
    <t>020-00000179-00</t>
  </si>
  <si>
    <t>Hershberger Marvin J</t>
  </si>
  <si>
    <t>Hardesty D Kathleen Els</t>
  </si>
  <si>
    <t>Els Jon M</t>
  </si>
  <si>
    <t>035-00000921-00</t>
  </si>
  <si>
    <t>Tompkins Richard J</t>
  </si>
  <si>
    <t>Tompkins Martha L</t>
  </si>
  <si>
    <t>E579</t>
  </si>
  <si>
    <t>033-00000149-00</t>
  </si>
  <si>
    <t>Harford Steven R</t>
  </si>
  <si>
    <t>Harford Renea C</t>
  </si>
  <si>
    <t>088-00000218-00</t>
  </si>
  <si>
    <t>Smith Wayne E &amp; Shirley A</t>
  </si>
  <si>
    <t>Wengerd Merle C &amp; Anna Kay   JLRS</t>
  </si>
  <si>
    <t>Miller Levi E &amp; Martha J   JLRS</t>
  </si>
  <si>
    <t>003-00000402-05</t>
  </si>
  <si>
    <t>Weaver Andrew D &amp; Betty M</t>
  </si>
  <si>
    <t>Shetler Lucas E &amp; Elizabeth C   JLRS</t>
  </si>
  <si>
    <t>E580</t>
  </si>
  <si>
    <t>E578</t>
  </si>
  <si>
    <t>043-00002841-00</t>
  </si>
  <si>
    <t>44x133</t>
  </si>
  <si>
    <t>Arron Shawn</t>
  </si>
  <si>
    <t>US National Bank</t>
  </si>
  <si>
    <t>E582</t>
  </si>
  <si>
    <t>Secretary of Housing &amp; Urban Dev</t>
  </si>
  <si>
    <t>Osborn Charles &amp; Elizabeth JLRS</t>
  </si>
  <si>
    <t>E583</t>
  </si>
  <si>
    <t>043-15105116-00</t>
  </si>
  <si>
    <t>043-00001544-01</t>
  </si>
  <si>
    <t>043-15105118-00</t>
  </si>
  <si>
    <t>043-00004355-00</t>
  </si>
  <si>
    <t>043-00003961-00</t>
  </si>
  <si>
    <t>Allwell Behavioral Health fka Six county Inc</t>
  </si>
  <si>
    <t>Allwell Behavioral health Services</t>
  </si>
  <si>
    <t>012-00000132-00</t>
  </si>
  <si>
    <t>60x125</t>
  </si>
  <si>
    <t>Worthington George F</t>
  </si>
  <si>
    <t>Worthington G Alan &amp; Wade Shelly R</t>
  </si>
  <si>
    <t>020-00000856-00</t>
  </si>
  <si>
    <t>020-00000855-00</t>
  </si>
  <si>
    <t>53.5x156.33</t>
  </si>
  <si>
    <t>Lusk Jordan M &amp; Taylor N</t>
  </si>
  <si>
    <t>Lusk Jordan M</t>
  </si>
  <si>
    <t>022-00000124-00</t>
  </si>
  <si>
    <t>Sharrock Farrill S</t>
  </si>
  <si>
    <t>043-000001151-00</t>
  </si>
  <si>
    <t>35x117</t>
  </si>
  <si>
    <t>023-00000271-03</t>
  </si>
  <si>
    <t>Miller Ruben D &amp; Clara Miller et al</t>
  </si>
  <si>
    <t>Miller Ivan M &amp; Betty and Miller Daniel M &amp; Karen</t>
  </si>
  <si>
    <t>E584</t>
  </si>
  <si>
    <t xml:space="preserve">Young Joseph Brent, Young Roger E &amp; Knicely Paula K </t>
  </si>
  <si>
    <t xml:space="preserve">Knicely Kurt Wayne &amp; Jennifer </t>
  </si>
  <si>
    <t>010-00000374-00</t>
  </si>
  <si>
    <t>010-00000179-00</t>
  </si>
  <si>
    <t>Sambuco Donald James &amp; Amanda Lee</t>
  </si>
  <si>
    <t>McNamara Dennis &amp; Elizabeth A JLRS</t>
  </si>
  <si>
    <t xml:space="preserve">Fry Jordan K &amp; Kendrajo D </t>
  </si>
  <si>
    <t>027-00000259-01</t>
  </si>
  <si>
    <t>Scott John S &amp; Gaylene A</t>
  </si>
  <si>
    <t>Mosholder Charles B</t>
  </si>
  <si>
    <t>043-00005364-00</t>
  </si>
  <si>
    <t>Duren Janet &amp; Jones Linda</t>
  </si>
  <si>
    <t>Foughty Michael Ray &amp; Stotler Janice Lee  JLRS</t>
  </si>
  <si>
    <t>E585</t>
  </si>
  <si>
    <t>043-00005205-00</t>
  </si>
  <si>
    <t>Skelley Hildegard U (dec'd)</t>
  </si>
  <si>
    <t>Moore Monica Marie</t>
  </si>
  <si>
    <t>E588</t>
  </si>
  <si>
    <t>Cotterman Phyllis K et al</t>
  </si>
  <si>
    <t>E587</t>
  </si>
  <si>
    <t>018-00000032-00</t>
  </si>
  <si>
    <t>018-00000032-01</t>
  </si>
  <si>
    <t>Bluck Dorothea M (dec'd)</t>
  </si>
  <si>
    <t>Bluck Dennis</t>
  </si>
  <si>
    <t>E589</t>
  </si>
  <si>
    <t>022-00000040-00</t>
  </si>
  <si>
    <t>022-00000043-01</t>
  </si>
  <si>
    <t>Art Roger R</t>
  </si>
  <si>
    <t>Roger Art &amp; Sons Farms LLC</t>
  </si>
  <si>
    <t>044-00000759-04</t>
  </si>
  <si>
    <t>Albert Donna</t>
  </si>
  <si>
    <t>Allen Victor L</t>
  </si>
  <si>
    <t>E590</t>
  </si>
  <si>
    <t>033-00000400-00</t>
  </si>
  <si>
    <t>Loos Andrew A &amp; Jennifer A</t>
  </si>
  <si>
    <t xml:space="preserve">Eicher Henry C &amp; Verna </t>
  </si>
  <si>
    <t>027-00000894-00</t>
  </si>
  <si>
    <t>Taylor Stephanie aka Stephanie Butt</t>
  </si>
  <si>
    <t>Butt Stephanie &amp; Richard E</t>
  </si>
  <si>
    <t>Moore Marcus L &amp; Elizabeth Anne</t>
  </si>
  <si>
    <t>Gaynier Stephen &amp; Kelley</t>
  </si>
  <si>
    <t>E591</t>
  </si>
  <si>
    <t>014-00000327-00</t>
  </si>
  <si>
    <t>014-00000326-00</t>
  </si>
  <si>
    <t>Murray Ward T &amp; Judy</t>
  </si>
  <si>
    <t>Murray Judy F</t>
  </si>
  <si>
    <t>043-00003542-00</t>
  </si>
  <si>
    <t>043-00002189-00</t>
  </si>
  <si>
    <t xml:space="preserve">Scott Vane S III &amp; Sue L </t>
  </si>
  <si>
    <t>815 S Lawn Avenue Title Holding Trust</t>
  </si>
  <si>
    <t>E592</t>
  </si>
  <si>
    <t>Hospice of Tuscarawas County Inc dba Community Hospice</t>
  </si>
  <si>
    <t>E593</t>
  </si>
  <si>
    <t>Drake Laura Renee</t>
  </si>
  <si>
    <t>Home Loan Saving Bank</t>
  </si>
  <si>
    <t>Loper John P II &amp; Sara A JLRS</t>
  </si>
  <si>
    <t>Turner J Michael &amp; Susan J JLRS</t>
  </si>
  <si>
    <t>033-00000388-00</t>
  </si>
  <si>
    <t>033-00000387-00</t>
  </si>
  <si>
    <t>033-00000168-00</t>
  </si>
  <si>
    <t>Yoder Paul Yoder et al</t>
  </si>
  <si>
    <t>Yoder Dwaine &amp; Katie Mae and Junior &amp; Anna</t>
  </si>
  <si>
    <t>018-00000380-01</t>
  </si>
  <si>
    <t>McGuire David E &amp; Francis S</t>
  </si>
  <si>
    <t>Hotem Charles E &amp; Marcia K JLRS</t>
  </si>
  <si>
    <t>043-00005225-00</t>
  </si>
  <si>
    <t>12/20/20118</t>
  </si>
  <si>
    <t xml:space="preserve">Collins Gregory S &amp; Carlynda J </t>
  </si>
  <si>
    <t>Hogue Mark C</t>
  </si>
  <si>
    <t>E586</t>
  </si>
  <si>
    <t>031-00000375-00</t>
  </si>
  <si>
    <t>Groves Martha aka Martha E</t>
  </si>
  <si>
    <t>Boughner Becky, Smith Dee, Farrow Nina J</t>
  </si>
  <si>
    <t>Parallel Investments Inc</t>
  </si>
  <si>
    <t>043-00000206-00</t>
  </si>
  <si>
    <t>037-00000164-00</t>
  </si>
  <si>
    <t>042-10200003-06</t>
  </si>
  <si>
    <t>Yoder Robert M &amp; Leanna A  JLRS</t>
  </si>
  <si>
    <t>Shmetz Ltd</t>
  </si>
  <si>
    <t>042-10200003-07</t>
  </si>
  <si>
    <t>042-10200003-08</t>
  </si>
  <si>
    <t>Miller Daniel L</t>
  </si>
  <si>
    <t>E594</t>
  </si>
  <si>
    <t>017-00000111-00</t>
  </si>
  <si>
    <t>Ronshausen Joan TTEE (dec'd)</t>
  </si>
  <si>
    <t>017-00000111-02</t>
  </si>
  <si>
    <t>Ronshausen Jimmie R TTEE</t>
  </si>
  <si>
    <t>McGuire Steven et al</t>
  </si>
  <si>
    <t>Eldridge Patricia</t>
  </si>
  <si>
    <t>043-00000064-00</t>
  </si>
  <si>
    <t>043-00001013-00</t>
  </si>
  <si>
    <t>42x144.27</t>
  </si>
  <si>
    <t>Callahan Co LLC</t>
  </si>
  <si>
    <t>E596</t>
  </si>
  <si>
    <t>013-00001558-00</t>
  </si>
  <si>
    <t>Montgomery Paul D &amp; Duane D</t>
  </si>
  <si>
    <t>Montgomery Duane D</t>
  </si>
  <si>
    <t>044-00000761-00</t>
  </si>
  <si>
    <t>004-00000741-01</t>
  </si>
  <si>
    <t>Freedom Mortgage Corporation</t>
  </si>
  <si>
    <t>Elliott James E &amp; Dana M</t>
  </si>
  <si>
    <t>E597</t>
  </si>
  <si>
    <t>015-00000075-00</t>
  </si>
  <si>
    <t>Wherley Jeffrey C</t>
  </si>
  <si>
    <t>Wherley Patricia A</t>
  </si>
  <si>
    <t>E598</t>
  </si>
  <si>
    <t>026-00000046-00</t>
  </si>
  <si>
    <t>Phillips John R &amp; Molly M</t>
  </si>
  <si>
    <t>Phillips John R &amp; Molly M JLRS</t>
  </si>
  <si>
    <t>044-00000015-00</t>
  </si>
  <si>
    <t>Paradigm Energy</t>
  </si>
  <si>
    <t>Porter Thomas A &amp; Etta Jane</t>
  </si>
  <si>
    <t>043-00001875-00</t>
  </si>
  <si>
    <t>043-00001770-00</t>
  </si>
  <si>
    <t>043-00001381-00</t>
  </si>
  <si>
    <t>043-00002477-00</t>
  </si>
  <si>
    <t>043-00002035-00</t>
  </si>
  <si>
    <t>043-00002034-00</t>
  </si>
  <si>
    <t>043-00003819-00</t>
  </si>
  <si>
    <t>043-00001089-00</t>
  </si>
  <si>
    <t>043-00001729-00</t>
  </si>
  <si>
    <t>037-00000328-00</t>
  </si>
  <si>
    <t>037-00000464-00</t>
  </si>
  <si>
    <t>043-00000945-00</t>
  </si>
  <si>
    <t>043-00001142-00</t>
  </si>
  <si>
    <t>043-00001488-00</t>
  </si>
  <si>
    <t>043-00001600-00</t>
  </si>
  <si>
    <t>043-00005149-00</t>
  </si>
  <si>
    <t>043-00000415-00</t>
  </si>
  <si>
    <t>043-00000381-00</t>
  </si>
  <si>
    <t>043-00001278-00</t>
  </si>
  <si>
    <t>043-00004036-00</t>
  </si>
  <si>
    <t>043-00003304-00</t>
  </si>
  <si>
    <t>043-00003067-00</t>
  </si>
  <si>
    <t>043-00003401-00</t>
  </si>
  <si>
    <t>043-00001071-00</t>
  </si>
  <si>
    <t>043-00001152-00</t>
  </si>
  <si>
    <t>043-00001153-00</t>
  </si>
  <si>
    <t>035-00000601-00</t>
  </si>
  <si>
    <t>043-00003942-00</t>
  </si>
  <si>
    <t>037-00000249-00</t>
  </si>
  <si>
    <t>037-00000396-02</t>
  </si>
  <si>
    <t>037-00000396-01</t>
  </si>
  <si>
    <t>043-00002201-00</t>
  </si>
  <si>
    <t>043-00003820-01</t>
  </si>
  <si>
    <t>043-00004065-00</t>
  </si>
  <si>
    <t>043-00000187-00</t>
  </si>
  <si>
    <t>037-00000386-00</t>
  </si>
  <si>
    <t>E599</t>
  </si>
  <si>
    <t>44.7x124</t>
  </si>
  <si>
    <t>53.92x66.5</t>
  </si>
  <si>
    <t>50.5x60</t>
  </si>
  <si>
    <t>60x256.02</t>
  </si>
  <si>
    <t>20.6x119.5</t>
  </si>
  <si>
    <t>42.6x150</t>
  </si>
  <si>
    <t>50x75.3</t>
  </si>
  <si>
    <t>50x100.2</t>
  </si>
  <si>
    <t>11x109</t>
  </si>
  <si>
    <t>40.02x108.90</t>
  </si>
  <si>
    <t>Dovenbarger Dale E et al</t>
  </si>
  <si>
    <t>D&amp;K Rentals of Coshocton LLC</t>
  </si>
  <si>
    <t>014-00000377-01</t>
  </si>
  <si>
    <t>Radabuagh Charles G</t>
  </si>
  <si>
    <t>Chaney Frank D</t>
  </si>
  <si>
    <t>021-00000727-14</t>
  </si>
  <si>
    <t>Wilson Raymond E II</t>
  </si>
  <si>
    <t>Burris Quent A &amp; Lori JLRS</t>
  </si>
  <si>
    <t>E600</t>
  </si>
  <si>
    <t>032-00000298-00</t>
  </si>
  <si>
    <t>032-00000846-00</t>
  </si>
  <si>
    <t>Graham &amp; Gerald W &amp; Judith</t>
  </si>
  <si>
    <t>Graham &amp; Gerald W &amp; Judith TTEE</t>
  </si>
  <si>
    <t>E601</t>
  </si>
  <si>
    <t>Graham Thomas W &amp; Michael T</t>
  </si>
  <si>
    <t>Hershberger Adam</t>
  </si>
  <si>
    <t>Miller Ryan/ Miller Joel</t>
  </si>
  <si>
    <t>017-00000935-03</t>
  </si>
  <si>
    <t>Roe Mitchell Gregg</t>
  </si>
  <si>
    <t>Lozowski David J &amp; Brenda K   JLRS</t>
  </si>
  <si>
    <t>042-00000283-00</t>
  </si>
  <si>
    <t>Kimball Helen M</t>
  </si>
  <si>
    <t>Kimball Martin E &amp; julia L  JLRS</t>
  </si>
  <si>
    <t>023-00000111-00</t>
  </si>
  <si>
    <t>Estate of Gary L Lehman Susan L Baker and Angela K Brose Co-Executors</t>
  </si>
  <si>
    <t xml:space="preserve">Miller James Devon &amp; Lisa M </t>
  </si>
  <si>
    <t>E602</t>
  </si>
  <si>
    <t>013-00000262-00</t>
  </si>
  <si>
    <t>Boyd Karen R aka Barbour</t>
  </si>
  <si>
    <t>Boyd Karen R</t>
  </si>
  <si>
    <t>035-00000445-00</t>
  </si>
  <si>
    <t>035-00000446-00</t>
  </si>
  <si>
    <t>Hahn Fred A &amp; Barbara J</t>
  </si>
  <si>
    <t>Duff Shawn W</t>
  </si>
  <si>
    <t>013-00001117-00</t>
  </si>
  <si>
    <t>Wolford Shawn M</t>
  </si>
  <si>
    <t>023-00000079-01</t>
  </si>
  <si>
    <t>Eberwine George D, TTEE</t>
  </si>
  <si>
    <t xml:space="preserve">Nisley Paul E &amp; Rebecca E   </t>
  </si>
  <si>
    <t>E603</t>
  </si>
  <si>
    <t>020-00000411-00</t>
  </si>
  <si>
    <t>Bates, Betty S</t>
  </si>
  <si>
    <t>018-00000243-00</t>
  </si>
  <si>
    <t>020-00000740-00</t>
  </si>
  <si>
    <t>018-00000557-05</t>
  </si>
  <si>
    <t>029-00001067-01</t>
  </si>
  <si>
    <t>Quillin Connor J &amp; Tiffany M</t>
  </si>
  <si>
    <t>013-00000623-02</t>
  </si>
  <si>
    <t>013-00000623-04</t>
  </si>
  <si>
    <t>Mitchell Donis J &amp; Mara Lee</t>
  </si>
  <si>
    <t>Beal Gregory S &amp; Lina L</t>
  </si>
  <si>
    <t>E604</t>
  </si>
  <si>
    <t>043-00000159-00</t>
  </si>
  <si>
    <t>Bradford Jason R CPA LLC</t>
  </si>
  <si>
    <t>Payroll Consultants LLC</t>
  </si>
  <si>
    <t>040-00000103-00</t>
  </si>
  <si>
    <t>Daniel Denver &amp; 7 Peggy J</t>
  </si>
  <si>
    <t>013-00001012-00</t>
  </si>
  <si>
    <t>Gehrke Elizabeth A, TTEE</t>
  </si>
  <si>
    <t>Crider John L III &amp; Brandi Lynn    JLRS</t>
  </si>
  <si>
    <t>TOTAL</t>
  </si>
  <si>
    <t>GRAND TOTAL PURCHASE PRICES:</t>
  </si>
  <si>
    <t xml:space="preserve">Steed Christopher H &amp; Brittany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</si>
</sst>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164" formatCode="0.0000"/>
    <numFmt numFmtId="165" formatCode="m/d/yy;@"/>
    <numFmt numFmtId="166" formatCode="#,##0.0"/>
  </numFmts>
  <fonts count="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Alignment="1"/>
    <xf numFmtId="0" fontId="0" fillId="0" borderId="0" xfId="0" applyFont="1" applyAlignment="1">
      <alignment horizontal="centerContinuous"/>
    </xf>
    <xf numFmtId="0" fontId="0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/>
    <xf numFmtId="7" fontId="1" fillId="0" borderId="0" xfId="0" applyNumberFormat="1" applyFont="1" applyBorder="1" applyAlignment="1"/>
    <xf numFmtId="7" fontId="1" fillId="0" borderId="0" xfId="0" applyNumberFormat="1" applyFont="1" applyBorder="1" applyAlignment="1">
      <alignment horizontal="centerContinuous"/>
    </xf>
    <xf numFmtId="0" fontId="1" fillId="0" borderId="0" xfId="0" applyFont="1" applyBorder="1" applyAlignment="1">
      <alignment horizontal="centerContinuous"/>
    </xf>
    <xf numFmtId="49" fontId="0" fillId="0" borderId="0" xfId="0" applyNumberFormat="1" applyAlignment="1"/>
    <xf numFmtId="7" fontId="0" fillId="0" borderId="0" xfId="0" applyNumberFormat="1" applyAlignment="1"/>
    <xf numFmtId="7" fontId="0" fillId="0" borderId="0" xfId="0" applyNumberFormat="1" applyFont="1" applyAlignment="1">
      <alignment horizontal="centerContinuous"/>
    </xf>
    <xf numFmtId="7" fontId="0" fillId="0" borderId="0" xfId="0" applyNumberFormat="1" applyFont="1" applyAlignment="1">
      <alignment horizontal="center"/>
    </xf>
    <xf numFmtId="20" fontId="0" fillId="0" borderId="0" xfId="0" applyNumberFormat="1" applyFont="1" applyAlignment="1">
      <alignment horizontal="centerContinuous"/>
    </xf>
    <xf numFmtId="0" fontId="0" fillId="0" borderId="0" xfId="0" applyNumberFormat="1" applyFont="1" applyAlignment="1">
      <alignment horizontal="center"/>
    </xf>
    <xf numFmtId="20" fontId="0" fillId="0" borderId="0" xfId="0" applyNumberFormat="1" applyAlignment="1"/>
    <xf numFmtId="20" fontId="0" fillId="0" borderId="0" xfId="0" applyNumberFormat="1" applyFont="1" applyAlignment="1">
      <alignment horizontal="center"/>
    </xf>
    <xf numFmtId="0" fontId="0" fillId="2" borderId="0" xfId="0" applyFill="1" applyAlignment="1"/>
    <xf numFmtId="22" fontId="0" fillId="0" borderId="0" xfId="0" applyNumberFormat="1" applyFont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5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2" fontId="3" fillId="0" borderId="0" xfId="0" applyNumberFormat="1" applyFont="1" applyFill="1" applyBorder="1" applyAlignment="1"/>
    <xf numFmtId="4" fontId="3" fillId="0" borderId="0" xfId="0" applyNumberFormat="1" applyFont="1" applyFill="1" applyBorder="1" applyAlignment="1"/>
    <xf numFmtId="4" fontId="3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15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/>
    </xf>
    <xf numFmtId="15" fontId="3" fillId="0" borderId="1" xfId="0" applyNumberFormat="1" applyFont="1" applyFill="1" applyBorder="1" applyAlignment="1"/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left"/>
    </xf>
    <xf numFmtId="4" fontId="3" fillId="0" borderId="1" xfId="0" applyNumberFormat="1" applyFont="1" applyFill="1" applyBorder="1" applyAlignment="1"/>
    <xf numFmtId="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0" fontId="5" fillId="0" borderId="0" xfId="0" applyFont="1"/>
    <xf numFmtId="4" fontId="3" fillId="3" borderId="0" xfId="0" applyNumberFormat="1" applyFont="1" applyFill="1" applyBorder="1" applyAlignment="1">
      <alignment horizontal="center"/>
    </xf>
    <xf numFmtId="4" fontId="3" fillId="3" borderId="1" xfId="0" applyNumberFormat="1" applyFont="1" applyFill="1" applyBorder="1" applyAlignment="1">
      <alignment horizontal="center"/>
    </xf>
    <xf numFmtId="4" fontId="3" fillId="3" borderId="0" xfId="0" applyNumberFormat="1" applyFont="1" applyFill="1" applyBorder="1" applyAlignment="1">
      <alignment horizontal="center" wrapText="1"/>
    </xf>
    <xf numFmtId="0" fontId="5" fillId="0" borderId="1" xfId="0" applyFont="1" applyBorder="1"/>
    <xf numFmtId="4" fontId="3" fillId="4" borderId="0" xfId="0" applyNumberFormat="1" applyFont="1" applyFill="1" applyBorder="1" applyAlignment="1"/>
    <xf numFmtId="4" fontId="3" fillId="4" borderId="1" xfId="0" applyNumberFormat="1" applyFont="1" applyFill="1" applyBorder="1" applyAlignment="1"/>
    <xf numFmtId="14" fontId="3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/>
    <xf numFmtId="15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4" fontId="3" fillId="0" borderId="0" xfId="0" applyNumberFormat="1" applyFont="1" applyFill="1" applyBorder="1" applyAlignment="1"/>
    <xf numFmtId="4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" fontId="5" fillId="0" borderId="0" xfId="0" applyNumberFormat="1" applyFont="1"/>
    <xf numFmtId="4" fontId="0" fillId="0" borderId="0" xfId="0" applyNumberFormat="1"/>
    <xf numFmtId="4" fontId="0" fillId="0" borderId="0" xfId="0" applyNumberFormat="1" applyAlignment="1">
      <alignment horizontal="center"/>
    </xf>
    <xf numFmtId="4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165" fontId="5" fillId="0" borderId="0" xfId="0" applyNumberFormat="1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6" fontId="3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5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2" fontId="6" fillId="0" borderId="0" xfId="0" applyNumberFormat="1" applyFont="1" applyFill="1" applyBorder="1" applyAlignment="1"/>
    <xf numFmtId="4" fontId="6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" fontId="6" fillId="0" borderId="0" xfId="0" applyNumberFormat="1" applyFont="1" applyFill="1" applyBorder="1" applyAlignment="1"/>
    <xf numFmtId="4" fontId="3" fillId="0" borderId="0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770"/>
  <sheetViews>
    <sheetView tabSelected="1" zoomScale="115" zoomScaleNormal="115" workbookViewId="0">
      <pane ySplit="1" topLeftCell="A2739" activePane="bottomLeft" state="frozen"/>
      <selection pane="bottomLeft" activeCell="M2765" sqref="M2765"/>
    </sheetView>
  </sheetViews>
  <sheetFormatPr defaultColWidth="9.140625" defaultRowHeight="12.75" x14ac:dyDescent="0.2"/>
  <cols>
    <col min="1" max="1" width="9.42578125" style="67" bestFit="1" customWidth="1"/>
    <col min="2" max="2" width="2.5703125" style="21" customWidth="1"/>
    <col min="3" max="3" width="10.85546875" style="72" bestFit="1" customWidth="1"/>
    <col min="4" max="4" width="15.85546875" style="22" bestFit="1" customWidth="1"/>
    <col min="5" max="5" width="13.5703125" style="67" bestFit="1" customWidth="1"/>
    <col min="6" max="6" width="26.5703125" style="24" customWidth="1"/>
    <col min="7" max="7" width="27.5703125" style="25" customWidth="1"/>
    <col min="8" max="8" width="9.5703125" style="24" bestFit="1" customWidth="1"/>
    <col min="9" max="9" width="7.42578125" style="27" bestFit="1" customWidth="1"/>
    <col min="10" max="10" width="11.140625" style="70" bestFit="1" customWidth="1"/>
    <col min="11" max="11" width="14.140625" style="27" customWidth="1"/>
    <col min="12" max="12" width="14.7109375" style="71" customWidth="1"/>
    <col min="13" max="13" width="13.42578125" style="71" bestFit="1" customWidth="1"/>
    <col min="14" max="14" width="10.5703125" style="27" bestFit="1" customWidth="1"/>
    <col min="15" max="15" width="22.7109375" style="36" customWidth="1"/>
    <col min="16" max="16" width="25.85546875" style="24" bestFit="1" customWidth="1"/>
    <col min="17" max="18" width="9.140625" style="24"/>
    <col min="19" max="19" width="14.5703125" style="24" bestFit="1" customWidth="1"/>
    <col min="20" max="16384" width="9.140625" style="24"/>
  </cols>
  <sheetData>
    <row r="1" spans="1:15" s="34" customFormat="1" ht="69.75" customHeight="1" x14ac:dyDescent="0.25">
      <c r="A1" s="33" t="s">
        <v>13</v>
      </c>
      <c r="B1" s="20" t="s">
        <v>12</v>
      </c>
      <c r="C1" s="37" t="s">
        <v>11</v>
      </c>
      <c r="D1" s="30" t="s">
        <v>10</v>
      </c>
      <c r="E1" s="31" t="s">
        <v>73</v>
      </c>
      <c r="F1" s="29" t="s">
        <v>9</v>
      </c>
      <c r="G1" s="29" t="s">
        <v>8</v>
      </c>
      <c r="H1" s="29" t="s">
        <v>7</v>
      </c>
      <c r="I1" s="32" t="s">
        <v>6</v>
      </c>
      <c r="J1" s="32" t="s">
        <v>5</v>
      </c>
      <c r="K1" s="32" t="s">
        <v>4</v>
      </c>
      <c r="L1" s="32" t="s">
        <v>3</v>
      </c>
      <c r="M1" s="32" t="s">
        <v>2</v>
      </c>
      <c r="N1" s="32" t="s">
        <v>1</v>
      </c>
      <c r="O1" s="33" t="s">
        <v>0</v>
      </c>
    </row>
    <row r="2" spans="1:15" x14ac:dyDescent="0.2">
      <c r="A2" s="67">
        <v>1</v>
      </c>
      <c r="C2" s="72">
        <v>43102</v>
      </c>
      <c r="D2" s="22" t="s">
        <v>81</v>
      </c>
      <c r="E2" s="67">
        <v>16.100000000000001</v>
      </c>
      <c r="F2" s="24" t="s">
        <v>82</v>
      </c>
      <c r="G2" s="25" t="s">
        <v>83</v>
      </c>
      <c r="H2" s="24">
        <v>1150</v>
      </c>
      <c r="I2" s="27">
        <v>0.5</v>
      </c>
      <c r="J2" s="70">
        <v>19590</v>
      </c>
      <c r="K2" s="27">
        <f t="shared" ref="K2:K19" si="0">ROUND(J2/0.35,-1)</f>
        <v>55970</v>
      </c>
      <c r="L2" s="71">
        <v>70840</v>
      </c>
      <c r="M2" s="71">
        <v>283.36</v>
      </c>
      <c r="N2" s="27">
        <f t="shared" ref="N2:N19" si="1">SUM(I2+M2)</f>
        <v>283.86</v>
      </c>
      <c r="O2" s="38"/>
    </row>
    <row r="3" spans="1:15" x14ac:dyDescent="0.2">
      <c r="A3" s="67" t="s">
        <v>84</v>
      </c>
      <c r="C3" s="72">
        <v>43102</v>
      </c>
      <c r="D3" s="22" t="s">
        <v>85</v>
      </c>
      <c r="E3" s="67">
        <v>22.472000000000001</v>
      </c>
      <c r="F3" s="24" t="s">
        <v>88</v>
      </c>
      <c r="G3" s="25" t="s">
        <v>89</v>
      </c>
      <c r="H3" s="24">
        <v>1010</v>
      </c>
      <c r="I3" s="27">
        <v>1</v>
      </c>
      <c r="J3" s="70">
        <v>68250</v>
      </c>
      <c r="K3" s="27">
        <f t="shared" si="0"/>
        <v>195000</v>
      </c>
      <c r="N3" s="27">
        <f t="shared" si="1"/>
        <v>1</v>
      </c>
    </row>
    <row r="4" spans="1:15" x14ac:dyDescent="0.2">
      <c r="D4" s="22" t="s">
        <v>86</v>
      </c>
      <c r="E4" s="67">
        <v>8.016</v>
      </c>
      <c r="F4" s="24" t="s">
        <v>87</v>
      </c>
      <c r="G4" s="25" t="s">
        <v>87</v>
      </c>
      <c r="K4" s="27">
        <f t="shared" si="0"/>
        <v>0</v>
      </c>
      <c r="N4" s="27">
        <f t="shared" si="1"/>
        <v>0</v>
      </c>
    </row>
    <row r="5" spans="1:15" x14ac:dyDescent="0.2">
      <c r="A5" s="67">
        <v>2</v>
      </c>
      <c r="C5" s="72">
        <v>43103</v>
      </c>
      <c r="D5" s="22" t="s">
        <v>90</v>
      </c>
      <c r="E5" s="67">
        <v>34.658999999999999</v>
      </c>
      <c r="F5" s="24" t="s">
        <v>91</v>
      </c>
      <c r="G5" s="25" t="s">
        <v>92</v>
      </c>
      <c r="H5" s="24">
        <v>1070</v>
      </c>
      <c r="I5" s="27">
        <v>0.5</v>
      </c>
      <c r="J5" s="70">
        <v>21590</v>
      </c>
      <c r="K5" s="27">
        <f t="shared" si="0"/>
        <v>61690</v>
      </c>
      <c r="L5" s="71">
        <v>196000</v>
      </c>
      <c r="M5" s="71">
        <v>784</v>
      </c>
      <c r="N5" s="27">
        <f t="shared" si="1"/>
        <v>784.5</v>
      </c>
    </row>
    <row r="6" spans="1:15" x14ac:dyDescent="0.2">
      <c r="A6" s="67" t="s">
        <v>93</v>
      </c>
      <c r="C6" s="72">
        <v>43103</v>
      </c>
      <c r="D6" s="22" t="s">
        <v>94</v>
      </c>
      <c r="E6" s="67">
        <v>41.68</v>
      </c>
      <c r="F6" s="24" t="s">
        <v>96</v>
      </c>
      <c r="G6" s="25" t="s">
        <v>97</v>
      </c>
      <c r="H6" s="24">
        <v>1070</v>
      </c>
      <c r="I6" s="27">
        <v>1</v>
      </c>
      <c r="J6" s="70">
        <v>51710</v>
      </c>
      <c r="K6" s="27">
        <f t="shared" si="0"/>
        <v>147740</v>
      </c>
      <c r="N6" s="27">
        <f t="shared" si="1"/>
        <v>1</v>
      </c>
    </row>
    <row r="7" spans="1:15" x14ac:dyDescent="0.2">
      <c r="D7" s="22" t="s">
        <v>95</v>
      </c>
      <c r="E7" s="67">
        <v>0.77800000000000002</v>
      </c>
      <c r="F7" s="24" t="s">
        <v>87</v>
      </c>
      <c r="G7" s="25" t="s">
        <v>87</v>
      </c>
      <c r="K7" s="27">
        <f t="shared" si="0"/>
        <v>0</v>
      </c>
      <c r="N7" s="27">
        <f t="shared" si="1"/>
        <v>0</v>
      </c>
    </row>
    <row r="8" spans="1:15" x14ac:dyDescent="0.2">
      <c r="A8" s="67" t="s">
        <v>98</v>
      </c>
      <c r="C8" s="72">
        <v>43103</v>
      </c>
      <c r="D8" s="22" t="s">
        <v>99</v>
      </c>
      <c r="E8" s="67">
        <v>5.8280000000000003</v>
      </c>
      <c r="F8" s="24" t="s">
        <v>100</v>
      </c>
      <c r="G8" s="25" t="s">
        <v>101</v>
      </c>
      <c r="H8" s="24">
        <v>1120</v>
      </c>
      <c r="I8" s="27">
        <v>0.5</v>
      </c>
      <c r="J8" s="70">
        <v>62130</v>
      </c>
      <c r="K8" s="27">
        <f t="shared" si="0"/>
        <v>177510</v>
      </c>
      <c r="N8" s="27">
        <f t="shared" si="1"/>
        <v>0.5</v>
      </c>
    </row>
    <row r="9" spans="1:15" x14ac:dyDescent="0.2">
      <c r="A9" s="67" t="s">
        <v>102</v>
      </c>
      <c r="C9" s="72">
        <v>43103</v>
      </c>
      <c r="D9" s="22" t="s">
        <v>103</v>
      </c>
      <c r="E9" s="67">
        <v>1.8176000000000001</v>
      </c>
      <c r="F9" s="24" t="s">
        <v>104</v>
      </c>
      <c r="G9" s="25" t="s">
        <v>105</v>
      </c>
      <c r="H9" s="24">
        <v>1190</v>
      </c>
      <c r="I9" s="27">
        <v>0.5</v>
      </c>
      <c r="J9" s="70">
        <v>9580</v>
      </c>
      <c r="K9" s="27">
        <f t="shared" si="0"/>
        <v>27370</v>
      </c>
      <c r="N9" s="27">
        <f t="shared" si="1"/>
        <v>0.5</v>
      </c>
    </row>
    <row r="10" spans="1:15" x14ac:dyDescent="0.2">
      <c r="A10" s="67">
        <v>3</v>
      </c>
      <c r="C10" s="72">
        <v>43104</v>
      </c>
      <c r="D10" s="22" t="s">
        <v>106</v>
      </c>
      <c r="E10" s="67">
        <v>0.23880000000000001</v>
      </c>
      <c r="F10" s="24" t="s">
        <v>107</v>
      </c>
      <c r="G10" s="25" t="s">
        <v>108</v>
      </c>
      <c r="H10" s="24">
        <v>3010</v>
      </c>
      <c r="I10" s="27">
        <v>0.5</v>
      </c>
      <c r="J10" s="70">
        <v>23450</v>
      </c>
      <c r="K10" s="27">
        <f t="shared" si="0"/>
        <v>67000</v>
      </c>
      <c r="L10" s="71">
        <v>60000</v>
      </c>
      <c r="M10" s="71">
        <v>240</v>
      </c>
      <c r="N10" s="27">
        <f t="shared" si="1"/>
        <v>240.5</v>
      </c>
    </row>
    <row r="11" spans="1:15" x14ac:dyDescent="0.2">
      <c r="A11" s="67">
        <v>4</v>
      </c>
      <c r="C11" s="72">
        <v>43104</v>
      </c>
      <c r="D11" s="22" t="s">
        <v>109</v>
      </c>
      <c r="E11" s="67">
        <v>0.13769999999999999</v>
      </c>
      <c r="F11" s="24" t="s">
        <v>110</v>
      </c>
      <c r="G11" s="25" t="s">
        <v>111</v>
      </c>
      <c r="H11" s="24">
        <v>3010</v>
      </c>
      <c r="I11" s="27">
        <v>0.5</v>
      </c>
      <c r="J11" s="70">
        <v>23840</v>
      </c>
      <c r="K11" s="27">
        <f t="shared" si="0"/>
        <v>68110</v>
      </c>
      <c r="L11" s="71">
        <v>69000</v>
      </c>
      <c r="M11" s="71">
        <v>276</v>
      </c>
      <c r="N11" s="27">
        <f t="shared" si="1"/>
        <v>276.5</v>
      </c>
    </row>
    <row r="12" spans="1:15" x14ac:dyDescent="0.2">
      <c r="A12" s="67">
        <v>5</v>
      </c>
      <c r="B12" s="21" t="s">
        <v>118</v>
      </c>
      <c r="C12" s="72">
        <v>43104</v>
      </c>
      <c r="D12" s="22" t="s">
        <v>112</v>
      </c>
      <c r="E12" s="67" t="s">
        <v>113</v>
      </c>
      <c r="F12" s="24" t="s">
        <v>114</v>
      </c>
      <c r="G12" s="25" t="s">
        <v>115</v>
      </c>
      <c r="H12" s="24">
        <v>2050</v>
      </c>
      <c r="I12" s="27">
        <v>0.5</v>
      </c>
      <c r="J12" s="70">
        <v>21050</v>
      </c>
      <c r="K12" s="27">
        <f t="shared" si="0"/>
        <v>60140</v>
      </c>
      <c r="L12" s="71">
        <v>39600</v>
      </c>
      <c r="M12" s="71">
        <v>158.4</v>
      </c>
      <c r="N12" s="27">
        <f t="shared" si="1"/>
        <v>158.9</v>
      </c>
    </row>
    <row r="13" spans="1:15" x14ac:dyDescent="0.2">
      <c r="A13" s="67">
        <v>6</v>
      </c>
      <c r="B13" s="21" t="s">
        <v>118</v>
      </c>
      <c r="C13" s="72">
        <v>43104</v>
      </c>
      <c r="D13" s="22" t="s">
        <v>116</v>
      </c>
      <c r="E13" s="67" t="s">
        <v>117</v>
      </c>
      <c r="F13" s="24" t="s">
        <v>119</v>
      </c>
      <c r="G13" s="25" t="s">
        <v>120</v>
      </c>
      <c r="H13" s="24">
        <v>1190</v>
      </c>
      <c r="I13" s="27">
        <v>0.5</v>
      </c>
      <c r="J13" s="70">
        <v>18020</v>
      </c>
      <c r="K13" s="27">
        <f t="shared" si="0"/>
        <v>51490</v>
      </c>
      <c r="L13" s="71">
        <v>39600</v>
      </c>
      <c r="M13" s="71">
        <v>158.4</v>
      </c>
      <c r="N13" s="27">
        <f t="shared" si="1"/>
        <v>158.9</v>
      </c>
    </row>
    <row r="14" spans="1:15" x14ac:dyDescent="0.2">
      <c r="A14" s="67">
        <v>7</v>
      </c>
      <c r="C14" s="72">
        <v>42739</v>
      </c>
      <c r="D14" s="22" t="s">
        <v>121</v>
      </c>
      <c r="E14" s="67" t="s">
        <v>122</v>
      </c>
      <c r="F14" s="24" t="s">
        <v>123</v>
      </c>
      <c r="G14" s="25" t="s">
        <v>124</v>
      </c>
      <c r="H14" s="24">
        <v>2050</v>
      </c>
      <c r="I14" s="27">
        <v>0.5</v>
      </c>
      <c r="J14" s="70">
        <v>4300</v>
      </c>
      <c r="K14" s="27">
        <f t="shared" si="0"/>
        <v>12290</v>
      </c>
      <c r="L14" s="71">
        <v>15000</v>
      </c>
      <c r="M14" s="71">
        <v>60</v>
      </c>
      <c r="N14" s="27">
        <f t="shared" si="1"/>
        <v>60.5</v>
      </c>
    </row>
    <row r="15" spans="1:15" x14ac:dyDescent="0.2">
      <c r="A15" s="67">
        <v>8</v>
      </c>
      <c r="C15" s="72">
        <v>43104</v>
      </c>
      <c r="D15" s="22" t="s">
        <v>129</v>
      </c>
      <c r="E15" s="67">
        <v>0.41339999999999999</v>
      </c>
      <c r="F15" s="24" t="s">
        <v>130</v>
      </c>
      <c r="G15" s="25" t="s">
        <v>131</v>
      </c>
      <c r="H15" s="24">
        <v>3010</v>
      </c>
      <c r="I15" s="27">
        <v>2.5</v>
      </c>
      <c r="J15" s="70">
        <v>134340</v>
      </c>
      <c r="K15" s="27">
        <f t="shared" si="0"/>
        <v>383830</v>
      </c>
      <c r="L15" s="71">
        <v>165000</v>
      </c>
      <c r="M15" s="71">
        <v>340</v>
      </c>
      <c r="N15" s="27">
        <f t="shared" si="1"/>
        <v>342.5</v>
      </c>
    </row>
    <row r="16" spans="1:15" x14ac:dyDescent="0.2">
      <c r="D16" s="22" t="s">
        <v>125</v>
      </c>
      <c r="E16" s="67">
        <v>0.1467</v>
      </c>
      <c r="F16" s="24" t="s">
        <v>87</v>
      </c>
      <c r="G16" s="25" t="s">
        <v>87</v>
      </c>
      <c r="K16" s="27">
        <f t="shared" si="0"/>
        <v>0</v>
      </c>
      <c r="N16" s="27">
        <f t="shared" si="1"/>
        <v>0</v>
      </c>
    </row>
    <row r="17" spans="1:15" x14ac:dyDescent="0.2">
      <c r="D17" s="22" t="s">
        <v>126</v>
      </c>
      <c r="E17" s="67">
        <v>0.14349999999999999</v>
      </c>
      <c r="F17" s="24" t="s">
        <v>87</v>
      </c>
      <c r="G17" s="25" t="s">
        <v>87</v>
      </c>
      <c r="K17" s="27">
        <f t="shared" si="0"/>
        <v>0</v>
      </c>
      <c r="N17" s="27">
        <f t="shared" si="1"/>
        <v>0</v>
      </c>
    </row>
    <row r="18" spans="1:15" x14ac:dyDescent="0.2">
      <c r="D18" s="22" t="s">
        <v>127</v>
      </c>
      <c r="E18" s="67">
        <v>0.1467</v>
      </c>
      <c r="F18" s="24" t="s">
        <v>87</v>
      </c>
      <c r="G18" s="25" t="s">
        <v>87</v>
      </c>
      <c r="K18" s="27">
        <f t="shared" si="0"/>
        <v>0</v>
      </c>
      <c r="N18" s="27">
        <f t="shared" si="1"/>
        <v>0</v>
      </c>
    </row>
    <row r="19" spans="1:15" s="43" customFormat="1" x14ac:dyDescent="0.2">
      <c r="A19" s="39"/>
      <c r="B19" s="40"/>
      <c r="C19" s="41"/>
      <c r="D19" s="42" t="s">
        <v>128</v>
      </c>
      <c r="E19" s="39">
        <v>0.14349999999999999</v>
      </c>
      <c r="F19" s="43" t="s">
        <v>87</v>
      </c>
      <c r="G19" s="44" t="s">
        <v>87</v>
      </c>
      <c r="I19" s="45"/>
      <c r="J19" s="45"/>
      <c r="K19" s="45">
        <f t="shared" si="0"/>
        <v>0</v>
      </c>
      <c r="L19" s="46"/>
      <c r="M19" s="46"/>
      <c r="N19" s="45">
        <f t="shared" si="1"/>
        <v>0</v>
      </c>
      <c r="O19" s="47"/>
    </row>
    <row r="20" spans="1:15" x14ac:dyDescent="0.2">
      <c r="N20" s="27">
        <f>SUM(N2:N19)</f>
        <v>2309.1600000000003</v>
      </c>
      <c r="O20" s="36">
        <v>65833</v>
      </c>
    </row>
    <row r="22" spans="1:15" x14ac:dyDescent="0.2">
      <c r="A22" s="67">
        <v>9</v>
      </c>
      <c r="C22" s="72">
        <v>43104</v>
      </c>
      <c r="D22" s="22" t="s">
        <v>132</v>
      </c>
      <c r="E22" s="67">
        <v>8.5579999999999998</v>
      </c>
      <c r="F22" s="24" t="s">
        <v>133</v>
      </c>
      <c r="G22" s="25" t="s">
        <v>134</v>
      </c>
      <c r="H22" s="24">
        <v>1010</v>
      </c>
      <c r="I22" s="27">
        <v>0.5</v>
      </c>
      <c r="J22" s="70">
        <v>16390</v>
      </c>
      <c r="K22" s="27">
        <f t="shared" ref="K22:K32" si="2">ROUND(J22/0.35,-1)</f>
        <v>46830</v>
      </c>
      <c r="L22" s="71">
        <v>40000</v>
      </c>
      <c r="M22" s="71">
        <v>160</v>
      </c>
      <c r="N22" s="27">
        <f t="shared" ref="N22:N32" si="3">SUM(I22+M22)</f>
        <v>160.5</v>
      </c>
    </row>
    <row r="23" spans="1:15" x14ac:dyDescent="0.2">
      <c r="A23" s="67" t="s">
        <v>135</v>
      </c>
      <c r="C23" s="72">
        <v>43105</v>
      </c>
      <c r="D23" s="22" t="s">
        <v>136</v>
      </c>
      <c r="E23" s="67">
        <v>0.14460000000000001</v>
      </c>
      <c r="F23" s="24" t="s">
        <v>137</v>
      </c>
      <c r="G23" s="25" t="s">
        <v>138</v>
      </c>
      <c r="H23" s="24">
        <v>1190</v>
      </c>
      <c r="I23" s="27">
        <v>0.5</v>
      </c>
      <c r="J23" s="70">
        <v>21270</v>
      </c>
      <c r="K23" s="27">
        <f t="shared" si="2"/>
        <v>60770</v>
      </c>
      <c r="N23" s="27">
        <f t="shared" si="3"/>
        <v>0.5</v>
      </c>
    </row>
    <row r="24" spans="1:15" x14ac:dyDescent="0.2">
      <c r="A24" s="67" t="s">
        <v>139</v>
      </c>
      <c r="C24" s="72">
        <v>43105</v>
      </c>
      <c r="D24" s="22" t="s">
        <v>140</v>
      </c>
      <c r="E24" s="67">
        <v>0.13769999999999999</v>
      </c>
      <c r="F24" s="24" t="s">
        <v>141</v>
      </c>
      <c r="G24" s="25" t="s">
        <v>142</v>
      </c>
      <c r="H24" s="24">
        <v>3010</v>
      </c>
      <c r="I24" s="27">
        <v>0.5</v>
      </c>
      <c r="J24" s="70">
        <v>13850</v>
      </c>
      <c r="K24" s="27">
        <f t="shared" si="2"/>
        <v>39570</v>
      </c>
      <c r="N24" s="27">
        <f t="shared" si="3"/>
        <v>0.5</v>
      </c>
    </row>
    <row r="25" spans="1:15" x14ac:dyDescent="0.2">
      <c r="A25" s="67" t="s">
        <v>143</v>
      </c>
      <c r="C25" s="72">
        <v>43105</v>
      </c>
      <c r="D25" s="22" t="s">
        <v>144</v>
      </c>
      <c r="E25" s="67">
        <v>0.17910000000000001</v>
      </c>
      <c r="F25" s="24" t="s">
        <v>145</v>
      </c>
      <c r="G25" s="25" t="s">
        <v>146</v>
      </c>
      <c r="H25" s="24">
        <v>3010</v>
      </c>
      <c r="I25" s="27">
        <v>0.5</v>
      </c>
      <c r="J25" s="70">
        <v>19280</v>
      </c>
      <c r="K25" s="27">
        <f t="shared" si="2"/>
        <v>55090</v>
      </c>
      <c r="N25" s="27">
        <f t="shared" si="3"/>
        <v>0.5</v>
      </c>
    </row>
    <row r="26" spans="1:15" x14ac:dyDescent="0.2">
      <c r="A26" s="67">
        <v>10</v>
      </c>
      <c r="C26" s="72">
        <v>43105</v>
      </c>
      <c r="D26" s="22" t="s">
        <v>147</v>
      </c>
      <c r="E26" s="67">
        <v>0.11360000000000001</v>
      </c>
      <c r="F26" s="24" t="s">
        <v>148</v>
      </c>
      <c r="G26" s="25" t="s">
        <v>149</v>
      </c>
      <c r="H26" s="24">
        <v>3010</v>
      </c>
      <c r="I26" s="27">
        <v>0.5</v>
      </c>
      <c r="J26" s="70">
        <v>51800</v>
      </c>
      <c r="K26" s="27">
        <f t="shared" si="2"/>
        <v>148000</v>
      </c>
      <c r="L26" s="71">
        <v>22245.3</v>
      </c>
      <c r="M26" s="71">
        <v>89.2</v>
      </c>
      <c r="N26" s="27">
        <f t="shared" si="3"/>
        <v>89.7</v>
      </c>
    </row>
    <row r="27" spans="1:15" x14ac:dyDescent="0.2">
      <c r="A27" s="67" t="s">
        <v>150</v>
      </c>
      <c r="C27" s="72">
        <v>43105</v>
      </c>
      <c r="D27" s="22" t="s">
        <v>151</v>
      </c>
      <c r="E27" s="67" t="s">
        <v>152</v>
      </c>
      <c r="F27" s="24" t="s">
        <v>153</v>
      </c>
      <c r="G27" s="25" t="s">
        <v>154</v>
      </c>
      <c r="H27" s="24">
        <v>3010</v>
      </c>
      <c r="I27" s="27">
        <v>0.5</v>
      </c>
      <c r="J27" s="70">
        <v>71980</v>
      </c>
      <c r="K27" s="27">
        <f t="shared" si="2"/>
        <v>205660</v>
      </c>
      <c r="N27" s="27">
        <f t="shared" si="3"/>
        <v>0.5</v>
      </c>
    </row>
    <row r="28" spans="1:15" x14ac:dyDescent="0.2">
      <c r="A28" s="67">
        <v>12</v>
      </c>
      <c r="C28" s="72">
        <v>43105</v>
      </c>
      <c r="D28" s="22" t="s">
        <v>159</v>
      </c>
      <c r="E28" s="67">
        <v>28.931999999999999</v>
      </c>
      <c r="F28" s="24" t="s">
        <v>161</v>
      </c>
      <c r="G28" s="25" t="s">
        <v>158</v>
      </c>
      <c r="H28" s="24">
        <v>3010</v>
      </c>
      <c r="I28" s="27">
        <v>1</v>
      </c>
      <c r="J28" s="70">
        <v>317260</v>
      </c>
      <c r="K28" s="27">
        <f t="shared" si="2"/>
        <v>906460</v>
      </c>
      <c r="L28" s="71">
        <v>655053</v>
      </c>
      <c r="M28" s="71">
        <v>2620.21</v>
      </c>
      <c r="N28" s="27">
        <f t="shared" si="3"/>
        <v>2621.21</v>
      </c>
    </row>
    <row r="29" spans="1:15" x14ac:dyDescent="0.2">
      <c r="D29" s="22" t="s">
        <v>160</v>
      </c>
      <c r="E29" s="67">
        <v>158.226</v>
      </c>
      <c r="F29" s="24" t="s">
        <v>87</v>
      </c>
      <c r="G29" s="25" t="s">
        <v>87</v>
      </c>
      <c r="H29" s="24">
        <v>1190</v>
      </c>
      <c r="K29" s="27">
        <f t="shared" si="2"/>
        <v>0</v>
      </c>
      <c r="N29" s="27">
        <f t="shared" si="3"/>
        <v>0</v>
      </c>
    </row>
    <row r="30" spans="1:15" x14ac:dyDescent="0.2">
      <c r="A30" s="67">
        <v>13</v>
      </c>
      <c r="C30" s="72">
        <v>43105</v>
      </c>
      <c r="D30" s="22" t="s">
        <v>162</v>
      </c>
      <c r="E30" s="67">
        <v>25</v>
      </c>
      <c r="F30" s="24" t="s">
        <v>165</v>
      </c>
      <c r="G30" s="25" t="s">
        <v>166</v>
      </c>
      <c r="H30" s="24">
        <v>1030</v>
      </c>
      <c r="I30" s="27">
        <v>1.5</v>
      </c>
      <c r="J30" s="70">
        <v>104150</v>
      </c>
      <c r="K30" s="27">
        <f t="shared" si="2"/>
        <v>297570</v>
      </c>
      <c r="L30" s="71">
        <v>400000</v>
      </c>
      <c r="M30" s="71">
        <v>1600</v>
      </c>
      <c r="N30" s="27">
        <f t="shared" si="3"/>
        <v>1601.5</v>
      </c>
    </row>
    <row r="31" spans="1:15" x14ac:dyDescent="0.2">
      <c r="D31" s="22" t="s">
        <v>163</v>
      </c>
      <c r="E31" s="67">
        <v>0.93</v>
      </c>
      <c r="F31" s="24" t="s">
        <v>87</v>
      </c>
      <c r="G31" s="25" t="s">
        <v>87</v>
      </c>
      <c r="K31" s="27">
        <f t="shared" si="2"/>
        <v>0</v>
      </c>
      <c r="N31" s="27">
        <f t="shared" si="3"/>
        <v>0</v>
      </c>
    </row>
    <row r="32" spans="1:15" s="43" customFormat="1" x14ac:dyDescent="0.2">
      <c r="A32" s="39"/>
      <c r="B32" s="40"/>
      <c r="C32" s="41"/>
      <c r="D32" s="42" t="s">
        <v>164</v>
      </c>
      <c r="E32" s="39">
        <v>49.07</v>
      </c>
      <c r="F32" s="43" t="s">
        <v>87</v>
      </c>
      <c r="G32" s="44" t="s">
        <v>87</v>
      </c>
      <c r="I32" s="45"/>
      <c r="J32" s="45"/>
      <c r="K32" s="45">
        <f t="shared" si="2"/>
        <v>0</v>
      </c>
      <c r="L32" s="46"/>
      <c r="M32" s="46"/>
      <c r="N32" s="45">
        <f t="shared" si="3"/>
        <v>0</v>
      </c>
      <c r="O32" s="47"/>
    </row>
    <row r="33" spans="1:15" x14ac:dyDescent="0.2">
      <c r="N33" s="27">
        <f>SUM(N22:N32)</f>
        <v>4474.91</v>
      </c>
      <c r="O33" s="36">
        <v>65890</v>
      </c>
    </row>
    <row r="35" spans="1:15" x14ac:dyDescent="0.2">
      <c r="A35" s="67" t="s">
        <v>172</v>
      </c>
      <c r="C35" s="72">
        <v>43109</v>
      </c>
      <c r="D35" s="22" t="s">
        <v>173</v>
      </c>
      <c r="E35" s="67">
        <v>9.6000000000000002E-2</v>
      </c>
      <c r="F35" s="24" t="s">
        <v>174</v>
      </c>
      <c r="G35" s="25" t="s">
        <v>175</v>
      </c>
      <c r="H35" s="24">
        <v>1060</v>
      </c>
      <c r="I35" s="27">
        <v>0.5</v>
      </c>
      <c r="J35" s="70">
        <v>20</v>
      </c>
      <c r="K35" s="27">
        <f t="shared" ref="K35:K44" si="4">ROUND(J35/0.35,-1)</f>
        <v>60</v>
      </c>
      <c r="N35" s="27">
        <f t="shared" ref="N35:N44" si="5">SUM(I35+M35)</f>
        <v>0.5</v>
      </c>
      <c r="O35" s="38"/>
    </row>
    <row r="36" spans="1:15" x14ac:dyDescent="0.2">
      <c r="A36" s="67" t="s">
        <v>167</v>
      </c>
      <c r="C36" s="72">
        <v>43109</v>
      </c>
      <c r="D36" s="22" t="s">
        <v>168</v>
      </c>
      <c r="E36" s="67">
        <v>13.81</v>
      </c>
      <c r="F36" s="24" t="s">
        <v>170</v>
      </c>
      <c r="G36" s="25" t="s">
        <v>171</v>
      </c>
      <c r="H36" s="24">
        <v>1070</v>
      </c>
      <c r="I36" s="27">
        <v>1</v>
      </c>
      <c r="J36" s="70">
        <v>46750</v>
      </c>
      <c r="K36" s="27">
        <f t="shared" si="4"/>
        <v>133570</v>
      </c>
      <c r="N36" s="27">
        <f t="shared" si="5"/>
        <v>1</v>
      </c>
    </row>
    <row r="37" spans="1:15" x14ac:dyDescent="0.2">
      <c r="D37" s="22" t="s">
        <v>169</v>
      </c>
      <c r="E37" s="67">
        <v>0.39</v>
      </c>
      <c r="F37" s="24" t="s">
        <v>87</v>
      </c>
      <c r="G37" s="25" t="s">
        <v>87</v>
      </c>
      <c r="K37" s="27">
        <f t="shared" si="4"/>
        <v>0</v>
      </c>
      <c r="N37" s="27">
        <f t="shared" si="5"/>
        <v>0</v>
      </c>
    </row>
    <row r="38" spans="1:15" x14ac:dyDescent="0.2">
      <c r="A38" s="67">
        <v>15</v>
      </c>
      <c r="C38" s="72">
        <v>43109</v>
      </c>
      <c r="D38" s="22" t="s">
        <v>176</v>
      </c>
      <c r="E38" s="67">
        <v>63.5</v>
      </c>
      <c r="F38" s="24" t="s">
        <v>177</v>
      </c>
      <c r="G38" s="25" t="s">
        <v>178</v>
      </c>
      <c r="H38" s="24">
        <v>1040</v>
      </c>
      <c r="I38" s="27">
        <v>0.5</v>
      </c>
      <c r="J38" s="70">
        <v>134100</v>
      </c>
      <c r="K38" s="27">
        <f t="shared" si="4"/>
        <v>383140</v>
      </c>
      <c r="L38" s="71">
        <v>235000</v>
      </c>
      <c r="M38" s="71">
        <v>940</v>
      </c>
      <c r="N38" s="27">
        <f t="shared" si="5"/>
        <v>940.5</v>
      </c>
    </row>
    <row r="39" spans="1:15" x14ac:dyDescent="0.2">
      <c r="A39" s="67">
        <v>17</v>
      </c>
      <c r="C39" s="72">
        <v>43109</v>
      </c>
      <c r="D39" s="22" t="s">
        <v>184</v>
      </c>
      <c r="E39" s="67" t="s">
        <v>185</v>
      </c>
      <c r="F39" s="24" t="s">
        <v>190</v>
      </c>
      <c r="G39" s="25" t="s">
        <v>191</v>
      </c>
      <c r="H39" s="24">
        <v>2050</v>
      </c>
      <c r="I39" s="27">
        <v>1.5</v>
      </c>
      <c r="J39" s="70">
        <v>102080</v>
      </c>
      <c r="K39" s="27">
        <f t="shared" si="4"/>
        <v>291660</v>
      </c>
      <c r="L39" s="71">
        <v>125000</v>
      </c>
      <c r="M39" s="71">
        <v>500</v>
      </c>
      <c r="N39" s="27">
        <f t="shared" si="5"/>
        <v>501.5</v>
      </c>
    </row>
    <row r="40" spans="1:15" x14ac:dyDescent="0.2">
      <c r="D40" s="22" t="s">
        <v>186</v>
      </c>
      <c r="E40" s="67" t="s">
        <v>188</v>
      </c>
      <c r="F40" s="24" t="s">
        <v>87</v>
      </c>
      <c r="G40" s="25" t="s">
        <v>87</v>
      </c>
      <c r="K40" s="27">
        <f t="shared" si="4"/>
        <v>0</v>
      </c>
      <c r="N40" s="27">
        <f t="shared" si="5"/>
        <v>0</v>
      </c>
    </row>
    <row r="41" spans="1:15" x14ac:dyDescent="0.2">
      <c r="D41" s="22" t="s">
        <v>187</v>
      </c>
      <c r="E41" s="67" t="s">
        <v>189</v>
      </c>
      <c r="F41" s="24" t="s">
        <v>87</v>
      </c>
      <c r="G41" s="25" t="s">
        <v>87</v>
      </c>
      <c r="K41" s="27">
        <f t="shared" si="4"/>
        <v>0</v>
      </c>
      <c r="N41" s="27">
        <f t="shared" si="5"/>
        <v>0</v>
      </c>
    </row>
    <row r="42" spans="1:15" x14ac:dyDescent="0.2">
      <c r="A42" s="67" t="s">
        <v>192</v>
      </c>
      <c r="C42" s="72">
        <v>43109</v>
      </c>
      <c r="D42" s="22" t="s">
        <v>193</v>
      </c>
      <c r="E42" s="67">
        <v>0.5</v>
      </c>
      <c r="F42" s="24" t="s">
        <v>194</v>
      </c>
      <c r="G42" s="25" t="s">
        <v>195</v>
      </c>
      <c r="H42" s="24">
        <v>1190</v>
      </c>
      <c r="I42" s="27">
        <v>0.5</v>
      </c>
      <c r="J42" s="70">
        <v>5310</v>
      </c>
      <c r="K42" s="27">
        <f t="shared" si="4"/>
        <v>15170</v>
      </c>
      <c r="N42" s="27">
        <f t="shared" si="5"/>
        <v>0.5</v>
      </c>
    </row>
    <row r="43" spans="1:15" x14ac:dyDescent="0.2">
      <c r="A43" s="67">
        <v>18</v>
      </c>
      <c r="C43" s="72">
        <v>43110</v>
      </c>
      <c r="D43" s="22" t="s">
        <v>196</v>
      </c>
      <c r="E43" s="67">
        <v>9.0839999999999996</v>
      </c>
      <c r="F43" s="24" t="s">
        <v>197</v>
      </c>
      <c r="G43" s="25" t="s">
        <v>198</v>
      </c>
      <c r="H43" s="24">
        <v>1010</v>
      </c>
      <c r="I43" s="27">
        <v>0.5</v>
      </c>
      <c r="J43" s="70">
        <v>14090</v>
      </c>
      <c r="K43" s="27">
        <f t="shared" si="4"/>
        <v>40260</v>
      </c>
      <c r="L43" s="71">
        <v>40878</v>
      </c>
      <c r="M43" s="71">
        <v>163.52000000000001</v>
      </c>
      <c r="N43" s="27">
        <f t="shared" si="5"/>
        <v>164.02</v>
      </c>
    </row>
    <row r="44" spans="1:15" s="43" customFormat="1" x14ac:dyDescent="0.2">
      <c r="A44" s="39">
        <v>19</v>
      </c>
      <c r="B44" s="40"/>
      <c r="C44" s="41">
        <v>43110</v>
      </c>
      <c r="D44" s="42" t="s">
        <v>199</v>
      </c>
      <c r="E44" s="39">
        <v>24.402999999999999</v>
      </c>
      <c r="F44" s="43" t="s">
        <v>197</v>
      </c>
      <c r="G44" s="44" t="s">
        <v>200</v>
      </c>
      <c r="H44" s="43">
        <v>1010</v>
      </c>
      <c r="I44" s="45">
        <v>0.5</v>
      </c>
      <c r="J44" s="45">
        <v>38430</v>
      </c>
      <c r="K44" s="45">
        <f t="shared" si="4"/>
        <v>109800</v>
      </c>
      <c r="L44" s="46">
        <v>114694</v>
      </c>
      <c r="M44" s="46">
        <v>458.78</v>
      </c>
      <c r="N44" s="45">
        <f t="shared" si="5"/>
        <v>459.28</v>
      </c>
      <c r="O44" s="47"/>
    </row>
    <row r="45" spans="1:15" x14ac:dyDescent="0.2">
      <c r="N45" s="27">
        <f>SUM(N35:N44)</f>
        <v>2067.3000000000002</v>
      </c>
      <c r="O45" s="36">
        <v>65941</v>
      </c>
    </row>
    <row r="47" spans="1:15" x14ac:dyDescent="0.2">
      <c r="A47" s="67">
        <v>11</v>
      </c>
      <c r="C47" s="72">
        <v>43105</v>
      </c>
      <c r="D47" s="22" t="s">
        <v>155</v>
      </c>
      <c r="E47" s="67">
        <v>14.131</v>
      </c>
      <c r="F47" s="24" t="s">
        <v>157</v>
      </c>
      <c r="G47" s="25" t="s">
        <v>158</v>
      </c>
      <c r="H47" s="24">
        <v>3010</v>
      </c>
      <c r="I47" s="27">
        <v>1</v>
      </c>
      <c r="J47" s="70">
        <v>36290</v>
      </c>
      <c r="K47" s="27">
        <f t="shared" ref="K47:K68" si="6">ROUND(J47/0.35,-1)</f>
        <v>103690</v>
      </c>
      <c r="L47" s="71">
        <v>116655</v>
      </c>
      <c r="M47" s="71">
        <v>466.62</v>
      </c>
      <c r="N47" s="27">
        <f t="shared" ref="N47:N68" si="7">SUM(I47+M47)</f>
        <v>467.62</v>
      </c>
      <c r="O47" s="38"/>
    </row>
    <row r="48" spans="1:15" x14ac:dyDescent="0.2">
      <c r="D48" s="22" t="s">
        <v>156</v>
      </c>
      <c r="E48" s="67">
        <v>19.2</v>
      </c>
      <c r="F48" s="24" t="s">
        <v>87</v>
      </c>
      <c r="G48" s="25" t="s">
        <v>87</v>
      </c>
      <c r="K48" s="27">
        <f t="shared" si="6"/>
        <v>0</v>
      </c>
      <c r="N48" s="27">
        <f t="shared" si="7"/>
        <v>0</v>
      </c>
      <c r="O48" s="38"/>
    </row>
    <row r="49" spans="1:15" x14ac:dyDescent="0.2">
      <c r="A49" s="67">
        <v>16</v>
      </c>
      <c r="C49" s="72">
        <v>43109</v>
      </c>
      <c r="D49" s="22" t="s">
        <v>176</v>
      </c>
      <c r="E49" s="67">
        <v>32.5</v>
      </c>
      <c r="F49" s="24" t="s">
        <v>177</v>
      </c>
      <c r="G49" s="25" t="s">
        <v>179</v>
      </c>
      <c r="H49" s="24">
        <v>1040</v>
      </c>
      <c r="I49" s="27">
        <v>0.5</v>
      </c>
      <c r="J49" s="70">
        <v>134100</v>
      </c>
      <c r="K49" s="27">
        <f t="shared" si="6"/>
        <v>383140</v>
      </c>
      <c r="L49" s="71">
        <v>211250</v>
      </c>
      <c r="M49" s="71">
        <v>845.2</v>
      </c>
      <c r="N49" s="27">
        <f t="shared" si="7"/>
        <v>845.7</v>
      </c>
      <c r="O49" s="38"/>
    </row>
    <row r="50" spans="1:15" x14ac:dyDescent="0.2">
      <c r="A50" s="67">
        <v>14</v>
      </c>
      <c r="B50" s="21" t="s">
        <v>118</v>
      </c>
      <c r="C50" s="72">
        <v>43109</v>
      </c>
      <c r="D50" s="22" t="s">
        <v>180</v>
      </c>
      <c r="E50" s="67">
        <v>0.5</v>
      </c>
      <c r="F50" s="24" t="s">
        <v>182</v>
      </c>
      <c r="G50" s="25" t="s">
        <v>183</v>
      </c>
      <c r="H50" s="24">
        <v>1100</v>
      </c>
      <c r="I50" s="27">
        <v>1</v>
      </c>
      <c r="J50" s="70">
        <v>22160</v>
      </c>
      <c r="K50" s="27">
        <f t="shared" si="6"/>
        <v>63310</v>
      </c>
      <c r="L50" s="71">
        <v>45000</v>
      </c>
      <c r="M50" s="71">
        <v>180</v>
      </c>
      <c r="N50" s="27">
        <f t="shared" si="7"/>
        <v>181</v>
      </c>
      <c r="O50" s="25"/>
    </row>
    <row r="51" spans="1:15" x14ac:dyDescent="0.2">
      <c r="D51" s="22" t="s">
        <v>181</v>
      </c>
      <c r="E51" s="67">
        <v>0.51500000000000001</v>
      </c>
      <c r="F51" s="24" t="s">
        <v>87</v>
      </c>
      <c r="G51" s="25" t="s">
        <v>87</v>
      </c>
      <c r="K51" s="27">
        <f t="shared" si="6"/>
        <v>0</v>
      </c>
      <c r="N51" s="27">
        <f t="shared" si="7"/>
        <v>0</v>
      </c>
      <c r="O51" s="38"/>
    </row>
    <row r="52" spans="1:15" x14ac:dyDescent="0.2">
      <c r="A52" s="67">
        <v>20</v>
      </c>
      <c r="C52" s="72">
        <v>43111</v>
      </c>
      <c r="D52" s="22" t="s">
        <v>201</v>
      </c>
      <c r="E52" s="67">
        <v>10.909000000000001</v>
      </c>
      <c r="F52" s="24" t="s">
        <v>203</v>
      </c>
      <c r="G52" s="25" t="s">
        <v>202</v>
      </c>
      <c r="H52" s="24">
        <v>1010</v>
      </c>
      <c r="I52" s="27">
        <v>0.5</v>
      </c>
      <c r="J52" s="70">
        <v>21350</v>
      </c>
      <c r="K52" s="27">
        <f t="shared" si="6"/>
        <v>61000</v>
      </c>
      <c r="L52" s="71">
        <v>60000</v>
      </c>
      <c r="M52" s="71">
        <v>240</v>
      </c>
      <c r="N52" s="27">
        <f t="shared" si="7"/>
        <v>240.5</v>
      </c>
      <c r="O52" s="38"/>
    </row>
    <row r="53" spans="1:15" x14ac:dyDescent="0.2">
      <c r="A53" s="67" t="s">
        <v>204</v>
      </c>
      <c r="C53" s="72">
        <v>43112</v>
      </c>
      <c r="D53" s="22" t="s">
        <v>205</v>
      </c>
      <c r="E53" s="67">
        <v>381.947</v>
      </c>
      <c r="F53" s="24" t="s">
        <v>206</v>
      </c>
      <c r="G53" s="25" t="s">
        <v>207</v>
      </c>
      <c r="H53" s="24">
        <v>1110</v>
      </c>
      <c r="I53" s="27">
        <v>0.5</v>
      </c>
      <c r="J53" s="70">
        <v>399990</v>
      </c>
      <c r="K53" s="27">
        <f t="shared" si="6"/>
        <v>1142830</v>
      </c>
      <c r="N53" s="27">
        <f t="shared" si="7"/>
        <v>0.5</v>
      </c>
      <c r="O53" s="38"/>
    </row>
    <row r="54" spans="1:15" x14ac:dyDescent="0.2">
      <c r="A54" s="67" t="s">
        <v>208</v>
      </c>
      <c r="C54" s="72">
        <v>43112</v>
      </c>
      <c r="D54" s="22" t="s">
        <v>209</v>
      </c>
      <c r="E54" s="67">
        <v>9.1029999999999998</v>
      </c>
      <c r="F54" s="24" t="s">
        <v>211</v>
      </c>
      <c r="G54" s="25" t="s">
        <v>207</v>
      </c>
      <c r="H54" s="24">
        <v>1060</v>
      </c>
      <c r="I54" s="27">
        <v>1</v>
      </c>
      <c r="J54" s="70">
        <v>8730</v>
      </c>
      <c r="K54" s="27">
        <f t="shared" si="6"/>
        <v>24940</v>
      </c>
      <c r="N54" s="27">
        <f t="shared" si="7"/>
        <v>1</v>
      </c>
      <c r="O54" s="38"/>
    </row>
    <row r="55" spans="1:15" x14ac:dyDescent="0.2">
      <c r="D55" s="22" t="s">
        <v>210</v>
      </c>
      <c r="E55" s="67">
        <v>65.814999999999998</v>
      </c>
      <c r="F55" s="24" t="s">
        <v>87</v>
      </c>
      <c r="G55" s="25" t="s">
        <v>87</v>
      </c>
      <c r="J55" s="70">
        <v>67760</v>
      </c>
      <c r="K55" s="27">
        <f t="shared" si="6"/>
        <v>193600</v>
      </c>
      <c r="N55" s="27">
        <f t="shared" si="7"/>
        <v>0</v>
      </c>
      <c r="O55" s="38"/>
    </row>
    <row r="56" spans="1:15" x14ac:dyDescent="0.2">
      <c r="A56" s="67">
        <v>21</v>
      </c>
      <c r="C56" s="72">
        <v>43112</v>
      </c>
      <c r="D56" s="22" t="s">
        <v>212</v>
      </c>
      <c r="E56" s="67" t="s">
        <v>213</v>
      </c>
      <c r="F56" s="24" t="s">
        <v>214</v>
      </c>
      <c r="G56" s="25" t="s">
        <v>215</v>
      </c>
      <c r="H56" s="24">
        <v>1140</v>
      </c>
      <c r="I56" s="27">
        <v>0.5</v>
      </c>
      <c r="J56" s="70">
        <v>16730</v>
      </c>
      <c r="K56" s="27">
        <f t="shared" si="6"/>
        <v>47800</v>
      </c>
      <c r="L56" s="71">
        <v>16720</v>
      </c>
      <c r="M56" s="71">
        <v>66.88</v>
      </c>
      <c r="N56" s="27">
        <f t="shared" si="7"/>
        <v>67.38</v>
      </c>
    </row>
    <row r="57" spans="1:15" x14ac:dyDescent="0.2">
      <c r="A57" s="67">
        <v>22</v>
      </c>
      <c r="C57" s="72">
        <v>43112</v>
      </c>
      <c r="D57" s="22" t="s">
        <v>216</v>
      </c>
      <c r="E57" s="67">
        <v>1.0900000000000001</v>
      </c>
      <c r="F57" s="24" t="s">
        <v>217</v>
      </c>
      <c r="G57" s="25" t="s">
        <v>218</v>
      </c>
      <c r="H57" s="24">
        <v>1190</v>
      </c>
      <c r="I57" s="27">
        <v>0.5</v>
      </c>
      <c r="J57" s="70">
        <v>226880</v>
      </c>
      <c r="K57" s="27">
        <f t="shared" si="6"/>
        <v>648230</v>
      </c>
      <c r="L57" s="71">
        <v>1659259</v>
      </c>
      <c r="M57" s="71">
        <v>6637.2</v>
      </c>
      <c r="N57" s="27">
        <f t="shared" si="7"/>
        <v>6637.7</v>
      </c>
    </row>
    <row r="58" spans="1:15" x14ac:dyDescent="0.2">
      <c r="A58" s="67" t="s">
        <v>219</v>
      </c>
      <c r="C58" s="72">
        <v>43112</v>
      </c>
      <c r="D58" s="22" t="s">
        <v>220</v>
      </c>
      <c r="E58" s="67">
        <v>2.2909999999999999</v>
      </c>
      <c r="F58" s="24" t="s">
        <v>222</v>
      </c>
      <c r="G58" s="25" t="s">
        <v>223</v>
      </c>
      <c r="H58" s="24">
        <v>1120</v>
      </c>
      <c r="I58" s="27">
        <v>1</v>
      </c>
      <c r="J58" s="70">
        <v>22580</v>
      </c>
      <c r="K58" s="27">
        <f t="shared" si="6"/>
        <v>64510</v>
      </c>
      <c r="N58" s="27">
        <f t="shared" si="7"/>
        <v>1</v>
      </c>
    </row>
    <row r="59" spans="1:15" x14ac:dyDescent="0.2">
      <c r="D59" s="22" t="s">
        <v>221</v>
      </c>
      <c r="E59" s="67">
        <v>5.0109000000000004</v>
      </c>
      <c r="F59" s="24" t="s">
        <v>87</v>
      </c>
      <c r="H59" s="24">
        <v>1070</v>
      </c>
      <c r="K59" s="27">
        <f t="shared" si="6"/>
        <v>0</v>
      </c>
      <c r="N59" s="27">
        <f t="shared" si="7"/>
        <v>0</v>
      </c>
    </row>
    <row r="60" spans="1:15" x14ac:dyDescent="0.2">
      <c r="A60" s="67" t="s">
        <v>224</v>
      </c>
      <c r="C60" s="72">
        <v>43112</v>
      </c>
      <c r="D60" s="22" t="s">
        <v>225</v>
      </c>
      <c r="E60" s="67" t="s">
        <v>226</v>
      </c>
      <c r="F60" s="24" t="s">
        <v>227</v>
      </c>
      <c r="G60" s="25" t="s">
        <v>228</v>
      </c>
      <c r="H60" s="24">
        <v>3010</v>
      </c>
      <c r="I60" s="27">
        <v>0.5</v>
      </c>
      <c r="J60" s="70">
        <v>21760</v>
      </c>
      <c r="K60" s="27">
        <f t="shared" si="6"/>
        <v>62170</v>
      </c>
      <c r="N60" s="27">
        <f t="shared" si="7"/>
        <v>0.5</v>
      </c>
    </row>
    <row r="61" spans="1:15" x14ac:dyDescent="0.2">
      <c r="A61" s="67" t="s">
        <v>229</v>
      </c>
      <c r="C61" s="72">
        <v>43112</v>
      </c>
      <c r="D61" s="22" t="s">
        <v>230</v>
      </c>
      <c r="E61" s="67" t="s">
        <v>232</v>
      </c>
      <c r="F61" s="24" t="s">
        <v>234</v>
      </c>
      <c r="G61" s="25" t="s">
        <v>235</v>
      </c>
      <c r="H61" s="24">
        <v>3010</v>
      </c>
      <c r="I61" s="27">
        <v>1</v>
      </c>
      <c r="J61" s="70">
        <f>11070+3100</f>
        <v>14170</v>
      </c>
      <c r="K61" s="27">
        <f t="shared" si="6"/>
        <v>40490</v>
      </c>
      <c r="N61" s="27">
        <f t="shared" si="7"/>
        <v>1</v>
      </c>
    </row>
    <row r="62" spans="1:15" x14ac:dyDescent="0.2">
      <c r="D62" s="22" t="s">
        <v>231</v>
      </c>
      <c r="E62" s="67" t="s">
        <v>233</v>
      </c>
      <c r="F62" s="24" t="s">
        <v>87</v>
      </c>
      <c r="G62" s="25" t="s">
        <v>87</v>
      </c>
      <c r="K62" s="27">
        <f t="shared" si="6"/>
        <v>0</v>
      </c>
      <c r="N62" s="27">
        <f t="shared" si="7"/>
        <v>0</v>
      </c>
    </row>
    <row r="63" spans="1:15" x14ac:dyDescent="0.2">
      <c r="A63" s="67">
        <v>23</v>
      </c>
      <c r="C63" s="72">
        <v>43112</v>
      </c>
      <c r="D63" s="22" t="s">
        <v>236</v>
      </c>
      <c r="E63" s="67" t="s">
        <v>237</v>
      </c>
      <c r="F63" s="24" t="s">
        <v>238</v>
      </c>
      <c r="G63" s="25" t="s">
        <v>239</v>
      </c>
      <c r="H63" s="24">
        <v>2050</v>
      </c>
      <c r="I63" s="27">
        <v>0.5</v>
      </c>
      <c r="J63" s="70">
        <v>24110</v>
      </c>
      <c r="K63" s="27">
        <f t="shared" si="6"/>
        <v>68890</v>
      </c>
      <c r="L63" s="71">
        <v>68800</v>
      </c>
      <c r="M63" s="71">
        <v>275.2</v>
      </c>
      <c r="N63" s="27">
        <f t="shared" si="7"/>
        <v>275.7</v>
      </c>
    </row>
    <row r="64" spans="1:15" x14ac:dyDescent="0.2">
      <c r="A64" s="67" t="s">
        <v>240</v>
      </c>
      <c r="C64" s="72">
        <v>43116</v>
      </c>
      <c r="D64" s="22" t="s">
        <v>241</v>
      </c>
      <c r="E64" s="67">
        <v>35.164000000000001</v>
      </c>
      <c r="F64" s="24" t="s">
        <v>242</v>
      </c>
      <c r="G64" s="24" t="s">
        <v>243</v>
      </c>
      <c r="H64" s="24">
        <v>1090</v>
      </c>
      <c r="I64" s="27">
        <v>0.5</v>
      </c>
      <c r="J64" s="70">
        <v>74220</v>
      </c>
      <c r="K64" s="27">
        <f t="shared" si="6"/>
        <v>212060</v>
      </c>
      <c r="N64" s="27">
        <f t="shared" si="7"/>
        <v>0.5</v>
      </c>
    </row>
    <row r="65" spans="1:15" x14ac:dyDescent="0.2">
      <c r="A65" s="67" t="s">
        <v>244</v>
      </c>
      <c r="C65" s="72">
        <v>43116</v>
      </c>
      <c r="D65" s="22" t="s">
        <v>245</v>
      </c>
      <c r="E65" s="67">
        <v>17.465499999999999</v>
      </c>
      <c r="F65" s="24" t="s">
        <v>246</v>
      </c>
      <c r="G65" s="25" t="s">
        <v>247</v>
      </c>
      <c r="H65" s="24">
        <v>1210</v>
      </c>
      <c r="I65" s="27">
        <v>0.5</v>
      </c>
      <c r="J65" s="70">
        <v>18120</v>
      </c>
      <c r="K65" s="27">
        <f t="shared" si="6"/>
        <v>51770</v>
      </c>
      <c r="N65" s="27">
        <f t="shared" si="7"/>
        <v>0.5</v>
      </c>
    </row>
    <row r="66" spans="1:15" x14ac:dyDescent="0.2">
      <c r="A66" s="67" t="s">
        <v>248</v>
      </c>
      <c r="C66" s="72">
        <v>43116</v>
      </c>
      <c r="D66" s="22" t="s">
        <v>249</v>
      </c>
      <c r="E66" s="67">
        <v>1.083</v>
      </c>
      <c r="F66" s="24" t="s">
        <v>250</v>
      </c>
      <c r="G66" s="25" t="s">
        <v>251</v>
      </c>
      <c r="H66" s="24">
        <v>3010</v>
      </c>
      <c r="I66" s="27">
        <v>0.5</v>
      </c>
      <c r="J66" s="70">
        <v>37500</v>
      </c>
      <c r="K66" s="27">
        <f t="shared" si="6"/>
        <v>107140</v>
      </c>
      <c r="L66" s="71">
        <v>37500</v>
      </c>
      <c r="N66" s="27">
        <f t="shared" si="7"/>
        <v>0.5</v>
      </c>
    </row>
    <row r="67" spans="1:15" x14ac:dyDescent="0.2">
      <c r="A67" s="67">
        <v>24</v>
      </c>
      <c r="C67" s="72">
        <v>43116</v>
      </c>
      <c r="D67" s="22" t="s">
        <v>252</v>
      </c>
      <c r="E67" s="67">
        <v>30.082999999999998</v>
      </c>
      <c r="F67" s="24" t="s">
        <v>253</v>
      </c>
      <c r="G67" s="25" t="s">
        <v>254</v>
      </c>
      <c r="H67" s="24">
        <v>1070</v>
      </c>
      <c r="I67" s="27">
        <v>0.5</v>
      </c>
      <c r="J67" s="70">
        <v>41210</v>
      </c>
      <c r="K67" s="27">
        <f t="shared" si="6"/>
        <v>117740</v>
      </c>
      <c r="L67" s="71">
        <v>145000</v>
      </c>
      <c r="M67" s="71">
        <v>580</v>
      </c>
      <c r="N67" s="27">
        <f t="shared" si="7"/>
        <v>580.5</v>
      </c>
    </row>
    <row r="68" spans="1:15" s="43" customFormat="1" x14ac:dyDescent="0.2">
      <c r="A68" s="39">
        <v>25</v>
      </c>
      <c r="B68" s="40"/>
      <c r="C68" s="41">
        <v>43116</v>
      </c>
      <c r="D68" s="42" t="s">
        <v>255</v>
      </c>
      <c r="E68" s="39">
        <v>20.475999999999999</v>
      </c>
      <c r="F68" s="43" t="s">
        <v>256</v>
      </c>
      <c r="G68" s="44" t="s">
        <v>257</v>
      </c>
      <c r="H68" s="43">
        <v>1010</v>
      </c>
      <c r="I68" s="45">
        <v>0.5</v>
      </c>
      <c r="J68" s="45">
        <v>32250</v>
      </c>
      <c r="K68" s="45">
        <f t="shared" si="6"/>
        <v>92140</v>
      </c>
      <c r="L68" s="46">
        <v>96237</v>
      </c>
      <c r="M68" s="46">
        <v>384.95</v>
      </c>
      <c r="N68" s="45">
        <f t="shared" si="7"/>
        <v>385.45</v>
      </c>
      <c r="O68" s="47"/>
    </row>
    <row r="69" spans="1:15" x14ac:dyDescent="0.2">
      <c r="N69" s="27">
        <f>SUM(N47:N68)</f>
        <v>9687.0500000000011</v>
      </c>
      <c r="O69" s="36">
        <v>65986</v>
      </c>
    </row>
    <row r="71" spans="1:15" x14ac:dyDescent="0.2">
      <c r="A71" s="67" t="s">
        <v>258</v>
      </c>
      <c r="C71" s="72">
        <v>43117</v>
      </c>
      <c r="D71" s="22" t="s">
        <v>259</v>
      </c>
      <c r="E71" s="67">
        <v>59.392000000000003</v>
      </c>
      <c r="F71" s="24" t="s">
        <v>260</v>
      </c>
      <c r="G71" s="25" t="s">
        <v>261</v>
      </c>
      <c r="H71" s="24">
        <v>1160</v>
      </c>
      <c r="I71" s="27">
        <v>0.5</v>
      </c>
      <c r="J71" s="70">
        <v>82910</v>
      </c>
      <c r="K71" s="27">
        <f t="shared" ref="K71:K80" si="8">ROUND(J71/0.35,-1)</f>
        <v>236890</v>
      </c>
      <c r="N71" s="27">
        <f t="shared" ref="N71:N80" si="9">SUM(I71+M71)</f>
        <v>0.5</v>
      </c>
    </row>
    <row r="72" spans="1:15" x14ac:dyDescent="0.2">
      <c r="A72" s="67" t="s">
        <v>262</v>
      </c>
      <c r="C72" s="72">
        <v>43117</v>
      </c>
      <c r="D72" s="22" t="s">
        <v>263</v>
      </c>
      <c r="E72" s="67">
        <v>0.9</v>
      </c>
      <c r="F72" s="24" t="s">
        <v>264</v>
      </c>
      <c r="G72" s="25" t="s">
        <v>265</v>
      </c>
      <c r="H72" s="24">
        <v>1090</v>
      </c>
      <c r="I72" s="27">
        <v>0.5</v>
      </c>
      <c r="J72" s="70">
        <v>39000</v>
      </c>
      <c r="K72" s="27">
        <f t="shared" si="8"/>
        <v>111430</v>
      </c>
      <c r="N72" s="27">
        <f t="shared" si="9"/>
        <v>0.5</v>
      </c>
    </row>
    <row r="73" spans="1:15" x14ac:dyDescent="0.2">
      <c r="A73" s="67" t="s">
        <v>266</v>
      </c>
      <c r="C73" s="72">
        <v>43117</v>
      </c>
      <c r="D73" s="22" t="s">
        <v>267</v>
      </c>
      <c r="E73" s="67">
        <v>65.495999999999995</v>
      </c>
      <c r="F73" s="24" t="s">
        <v>268</v>
      </c>
      <c r="G73" s="25" t="s">
        <v>269</v>
      </c>
      <c r="H73" s="24">
        <v>1090</v>
      </c>
      <c r="I73" s="27">
        <v>0.5</v>
      </c>
      <c r="J73" s="70">
        <v>102640</v>
      </c>
      <c r="K73" s="27">
        <f t="shared" si="8"/>
        <v>293260</v>
      </c>
      <c r="N73" s="27">
        <f t="shared" si="9"/>
        <v>0.5</v>
      </c>
    </row>
    <row r="74" spans="1:15" x14ac:dyDescent="0.2">
      <c r="A74" s="67">
        <v>27</v>
      </c>
      <c r="C74" s="72">
        <v>43117</v>
      </c>
      <c r="D74" s="22" t="s">
        <v>270</v>
      </c>
      <c r="E74" s="67">
        <v>34.405000000000001</v>
      </c>
      <c r="F74" s="48" t="s">
        <v>272</v>
      </c>
      <c r="G74" s="25" t="s">
        <v>273</v>
      </c>
      <c r="H74" s="24">
        <v>1040</v>
      </c>
      <c r="I74" s="27">
        <v>1</v>
      </c>
      <c r="J74" s="70">
        <v>65780</v>
      </c>
      <c r="K74" s="27">
        <f t="shared" si="8"/>
        <v>187940</v>
      </c>
      <c r="L74" s="71">
        <v>125000</v>
      </c>
      <c r="M74" s="71">
        <v>500</v>
      </c>
      <c r="N74" s="27">
        <f t="shared" si="9"/>
        <v>501</v>
      </c>
    </row>
    <row r="75" spans="1:15" x14ac:dyDescent="0.2">
      <c r="D75" s="22" t="s">
        <v>271</v>
      </c>
      <c r="E75" s="67">
        <v>12.576000000000001</v>
      </c>
      <c r="F75" s="24" t="s">
        <v>87</v>
      </c>
      <c r="G75" s="25" t="s">
        <v>87</v>
      </c>
      <c r="K75" s="27">
        <f t="shared" si="8"/>
        <v>0</v>
      </c>
      <c r="N75" s="27">
        <f t="shared" si="9"/>
        <v>0</v>
      </c>
    </row>
    <row r="76" spans="1:15" x14ac:dyDescent="0.2">
      <c r="A76" s="67" t="s">
        <v>274</v>
      </c>
      <c r="C76" s="72">
        <v>43117</v>
      </c>
      <c r="D76" s="22" t="s">
        <v>275</v>
      </c>
      <c r="E76" s="67">
        <v>54.734000000000002</v>
      </c>
      <c r="F76" s="24" t="s">
        <v>276</v>
      </c>
      <c r="G76" s="25" t="s">
        <v>277</v>
      </c>
      <c r="H76" s="24">
        <v>1170</v>
      </c>
      <c r="I76" s="27">
        <v>0.5</v>
      </c>
      <c r="J76" s="70">
        <v>93030</v>
      </c>
      <c r="K76" s="27">
        <f t="shared" si="8"/>
        <v>265800</v>
      </c>
      <c r="N76" s="27">
        <f t="shared" si="9"/>
        <v>0.5</v>
      </c>
    </row>
    <row r="77" spans="1:15" x14ac:dyDescent="0.2">
      <c r="A77" s="67" t="s">
        <v>278</v>
      </c>
      <c r="C77" s="72">
        <v>43117</v>
      </c>
      <c r="D77" s="22" t="s">
        <v>279</v>
      </c>
      <c r="E77" s="67">
        <v>2.1869999999999998</v>
      </c>
      <c r="F77" s="24" t="s">
        <v>280</v>
      </c>
      <c r="G77" s="24" t="s">
        <v>281</v>
      </c>
      <c r="H77" s="24">
        <v>1020</v>
      </c>
      <c r="I77" s="27">
        <v>0.5</v>
      </c>
      <c r="J77" s="70">
        <v>5800</v>
      </c>
      <c r="K77" s="27">
        <f t="shared" si="8"/>
        <v>16570</v>
      </c>
      <c r="N77" s="27">
        <f t="shared" si="9"/>
        <v>0.5</v>
      </c>
    </row>
    <row r="78" spans="1:15" x14ac:dyDescent="0.2">
      <c r="A78" s="67" t="s">
        <v>282</v>
      </c>
      <c r="C78" s="72">
        <v>43117</v>
      </c>
      <c r="D78" s="22" t="s">
        <v>283</v>
      </c>
      <c r="E78" s="67">
        <v>9.4600000000000009</v>
      </c>
      <c r="F78" s="24" t="s">
        <v>285</v>
      </c>
      <c r="G78" s="25" t="s">
        <v>286</v>
      </c>
      <c r="H78" s="24">
        <v>1050</v>
      </c>
      <c r="I78" s="27">
        <v>1</v>
      </c>
      <c r="J78" s="70">
        <v>35380</v>
      </c>
      <c r="K78" s="27">
        <f t="shared" si="8"/>
        <v>101090</v>
      </c>
      <c r="N78" s="27">
        <f t="shared" si="9"/>
        <v>1</v>
      </c>
    </row>
    <row r="79" spans="1:15" x14ac:dyDescent="0.2">
      <c r="D79" s="22" t="s">
        <v>284</v>
      </c>
      <c r="E79" s="67">
        <v>0.54</v>
      </c>
      <c r="F79" s="24" t="s">
        <v>87</v>
      </c>
      <c r="G79" s="25" t="s">
        <v>87</v>
      </c>
      <c r="H79" s="24">
        <v>1220</v>
      </c>
      <c r="J79" s="70">
        <v>850</v>
      </c>
      <c r="K79" s="27">
        <f t="shared" si="8"/>
        <v>2430</v>
      </c>
      <c r="N79" s="27">
        <f t="shared" si="9"/>
        <v>0</v>
      </c>
    </row>
    <row r="80" spans="1:15" s="43" customFormat="1" x14ac:dyDescent="0.2">
      <c r="A80" s="39">
        <v>28</v>
      </c>
      <c r="B80" s="40"/>
      <c r="C80" s="41">
        <v>43117</v>
      </c>
      <c r="D80" s="42" t="s">
        <v>287</v>
      </c>
      <c r="E80" s="39">
        <v>6.2060000000000004</v>
      </c>
      <c r="F80" s="43" t="s">
        <v>288</v>
      </c>
      <c r="G80" s="44" t="s">
        <v>289</v>
      </c>
      <c r="H80" s="43">
        <v>1170</v>
      </c>
      <c r="I80" s="45">
        <v>0.5</v>
      </c>
      <c r="J80" s="45">
        <v>38880</v>
      </c>
      <c r="K80" s="45">
        <f t="shared" si="8"/>
        <v>111090</v>
      </c>
      <c r="L80" s="46">
        <v>157000</v>
      </c>
      <c r="M80" s="46">
        <v>628</v>
      </c>
      <c r="N80" s="45">
        <f t="shared" si="9"/>
        <v>628.5</v>
      </c>
      <c r="O80" s="47"/>
    </row>
    <row r="81" spans="1:15" x14ac:dyDescent="0.2">
      <c r="N81" s="27">
        <f>SUM(N71:N80)</f>
        <v>1133</v>
      </c>
      <c r="O81" s="36">
        <v>66001</v>
      </c>
    </row>
    <row r="83" spans="1:15" x14ac:dyDescent="0.2">
      <c r="A83" s="67" t="s">
        <v>290</v>
      </c>
      <c r="C83" s="72">
        <v>43117</v>
      </c>
      <c r="D83" s="22" t="s">
        <v>291</v>
      </c>
      <c r="E83" s="67">
        <v>97.335999999999999</v>
      </c>
      <c r="F83" s="24" t="s">
        <v>297</v>
      </c>
      <c r="G83" s="25" t="s">
        <v>298</v>
      </c>
      <c r="H83" s="24">
        <v>1020</v>
      </c>
      <c r="I83" s="27">
        <v>3</v>
      </c>
      <c r="J83" s="70">
        <v>523380</v>
      </c>
      <c r="K83" s="27">
        <f t="shared" ref="K83:K92" si="10">ROUND(J83/0.35,-1)</f>
        <v>1495370</v>
      </c>
      <c r="N83" s="27">
        <f t="shared" ref="N83:N92" si="11">SUM(I83+M83)</f>
        <v>3</v>
      </c>
    </row>
    <row r="84" spans="1:15" x14ac:dyDescent="0.2">
      <c r="D84" s="22" t="s">
        <v>292</v>
      </c>
      <c r="E84" s="67">
        <v>96.802999999999997</v>
      </c>
      <c r="F84" s="24" t="s">
        <v>87</v>
      </c>
      <c r="G84" s="25" t="s">
        <v>87</v>
      </c>
      <c r="K84" s="27">
        <f t="shared" si="10"/>
        <v>0</v>
      </c>
      <c r="N84" s="27">
        <f t="shared" si="11"/>
        <v>0</v>
      </c>
    </row>
    <row r="85" spans="1:15" x14ac:dyDescent="0.2">
      <c r="D85" s="22" t="s">
        <v>293</v>
      </c>
      <c r="E85" s="67">
        <v>30.913</v>
      </c>
      <c r="F85" s="24" t="s">
        <v>87</v>
      </c>
      <c r="G85" s="25" t="s">
        <v>87</v>
      </c>
      <c r="K85" s="27">
        <f t="shared" si="10"/>
        <v>0</v>
      </c>
      <c r="N85" s="27">
        <f t="shared" si="11"/>
        <v>0</v>
      </c>
    </row>
    <row r="86" spans="1:15" x14ac:dyDescent="0.2">
      <c r="D86" s="22" t="s">
        <v>294</v>
      </c>
      <c r="E86" s="67">
        <v>69.454999999999998</v>
      </c>
      <c r="F86" s="24" t="s">
        <v>87</v>
      </c>
      <c r="G86" s="25" t="s">
        <v>87</v>
      </c>
      <c r="K86" s="27">
        <f t="shared" si="10"/>
        <v>0</v>
      </c>
      <c r="N86" s="27">
        <f t="shared" si="11"/>
        <v>0</v>
      </c>
    </row>
    <row r="87" spans="1:15" x14ac:dyDescent="0.2">
      <c r="D87" s="22" t="s">
        <v>295</v>
      </c>
      <c r="E87" s="67">
        <v>29.015000000000001</v>
      </c>
      <c r="F87" s="24" t="s">
        <v>87</v>
      </c>
      <c r="G87" s="25" t="s">
        <v>87</v>
      </c>
      <c r="H87" s="24">
        <v>1210</v>
      </c>
      <c r="K87" s="27">
        <f t="shared" si="10"/>
        <v>0</v>
      </c>
      <c r="N87" s="27">
        <f t="shared" si="11"/>
        <v>0</v>
      </c>
    </row>
    <row r="88" spans="1:15" x14ac:dyDescent="0.2">
      <c r="D88" s="22" t="s">
        <v>296</v>
      </c>
      <c r="E88" s="67">
        <v>75.463999999999999</v>
      </c>
      <c r="F88" s="24" t="s">
        <v>87</v>
      </c>
      <c r="G88" s="25" t="s">
        <v>87</v>
      </c>
      <c r="K88" s="27">
        <f t="shared" si="10"/>
        <v>0</v>
      </c>
      <c r="N88" s="27">
        <f t="shared" si="11"/>
        <v>0</v>
      </c>
    </row>
    <row r="89" spans="1:15" x14ac:dyDescent="0.2">
      <c r="A89" s="67" t="s">
        <v>299</v>
      </c>
      <c r="C89" s="72">
        <v>43118</v>
      </c>
      <c r="D89" s="22" t="s">
        <v>300</v>
      </c>
      <c r="E89" s="67">
        <v>0.1653</v>
      </c>
      <c r="F89" s="24" t="s">
        <v>301</v>
      </c>
      <c r="G89" s="25" t="s">
        <v>302</v>
      </c>
      <c r="H89" s="24">
        <v>3010</v>
      </c>
      <c r="I89" s="27">
        <v>0.5</v>
      </c>
      <c r="J89" s="70">
        <v>18050</v>
      </c>
      <c r="K89" s="27">
        <f t="shared" si="10"/>
        <v>51570</v>
      </c>
      <c r="N89" s="27">
        <f t="shared" si="11"/>
        <v>0.5</v>
      </c>
    </row>
    <row r="90" spans="1:15" x14ac:dyDescent="0.2">
      <c r="A90" s="67">
        <v>30</v>
      </c>
      <c r="C90" s="72">
        <v>43118</v>
      </c>
      <c r="D90" s="22" t="s">
        <v>303</v>
      </c>
      <c r="E90" s="67">
        <v>0.12559999999999999</v>
      </c>
      <c r="F90" s="24" t="s">
        <v>304</v>
      </c>
      <c r="G90" s="25" t="s">
        <v>305</v>
      </c>
      <c r="H90" s="24">
        <v>3010</v>
      </c>
      <c r="I90" s="27">
        <v>0.5</v>
      </c>
      <c r="J90" s="70">
        <v>17090</v>
      </c>
      <c r="K90" s="27">
        <f t="shared" si="10"/>
        <v>48830</v>
      </c>
      <c r="L90" s="71">
        <v>17000</v>
      </c>
      <c r="M90" s="71">
        <v>68</v>
      </c>
      <c r="N90" s="27">
        <f t="shared" si="11"/>
        <v>68.5</v>
      </c>
    </row>
    <row r="91" spans="1:15" x14ac:dyDescent="0.2">
      <c r="A91" s="67">
        <v>26</v>
      </c>
      <c r="C91" s="72">
        <v>43117</v>
      </c>
      <c r="D91" s="22" t="s">
        <v>144</v>
      </c>
      <c r="E91" s="67" t="s">
        <v>313</v>
      </c>
      <c r="F91" s="24" t="s">
        <v>314</v>
      </c>
      <c r="G91" s="25" t="s">
        <v>315</v>
      </c>
      <c r="H91" s="24">
        <v>3010</v>
      </c>
      <c r="I91" s="27">
        <v>0.5</v>
      </c>
      <c r="J91" s="70">
        <v>19280</v>
      </c>
      <c r="K91" s="27">
        <f t="shared" si="10"/>
        <v>55090</v>
      </c>
      <c r="L91" s="71">
        <v>65000</v>
      </c>
      <c r="M91" s="71">
        <v>260</v>
      </c>
      <c r="N91" s="27">
        <f t="shared" si="11"/>
        <v>260.5</v>
      </c>
    </row>
    <row r="92" spans="1:15" s="43" customFormat="1" x14ac:dyDescent="0.2">
      <c r="A92" s="39">
        <v>31</v>
      </c>
      <c r="B92" s="40"/>
      <c r="C92" s="41">
        <v>43118</v>
      </c>
      <c r="D92" s="42" t="s">
        <v>316</v>
      </c>
      <c r="E92" s="39">
        <v>0.22</v>
      </c>
      <c r="F92" s="43" t="s">
        <v>317</v>
      </c>
      <c r="G92" s="44" t="s">
        <v>318</v>
      </c>
      <c r="H92" s="43">
        <v>3010</v>
      </c>
      <c r="I92" s="45">
        <v>0.5</v>
      </c>
      <c r="J92" s="45">
        <v>25280</v>
      </c>
      <c r="K92" s="45">
        <f t="shared" si="10"/>
        <v>72230</v>
      </c>
      <c r="L92" s="46">
        <v>90000</v>
      </c>
      <c r="M92" s="46">
        <v>360</v>
      </c>
      <c r="N92" s="45">
        <f t="shared" si="11"/>
        <v>360.5</v>
      </c>
      <c r="O92" s="47"/>
    </row>
    <row r="93" spans="1:15" x14ac:dyDescent="0.2">
      <c r="N93" s="27">
        <f>SUM(N83:N92)</f>
        <v>693</v>
      </c>
      <c r="O93" s="36">
        <v>66036</v>
      </c>
    </row>
    <row r="95" spans="1:15" x14ac:dyDescent="0.2">
      <c r="A95" s="67">
        <v>29</v>
      </c>
      <c r="C95" s="72">
        <v>43118</v>
      </c>
      <c r="D95" s="22" t="s">
        <v>320</v>
      </c>
      <c r="E95" s="67">
        <v>0.1459</v>
      </c>
      <c r="F95" s="24" t="s">
        <v>322</v>
      </c>
      <c r="G95" s="25" t="s">
        <v>323</v>
      </c>
      <c r="H95" s="24">
        <v>3010</v>
      </c>
      <c r="I95" s="27">
        <v>1</v>
      </c>
      <c r="J95" s="70">
        <v>139770</v>
      </c>
      <c r="K95" s="27">
        <f t="shared" ref="K95:K113" si="12">ROUND(J95/0.35,-1)</f>
        <v>399340</v>
      </c>
      <c r="L95" s="71">
        <v>277000</v>
      </c>
      <c r="M95" s="71">
        <v>1108</v>
      </c>
      <c r="N95" s="27">
        <f t="shared" ref="N95:N113" si="13">SUM(I95+M95)</f>
        <v>1109</v>
      </c>
    </row>
    <row r="96" spans="1:15" x14ac:dyDescent="0.2">
      <c r="D96" s="22" t="s">
        <v>321</v>
      </c>
      <c r="E96" s="67">
        <v>0.52100000000000002</v>
      </c>
      <c r="F96" s="24" t="s">
        <v>87</v>
      </c>
      <c r="G96" s="25" t="s">
        <v>87</v>
      </c>
      <c r="K96" s="27">
        <f t="shared" si="12"/>
        <v>0</v>
      </c>
      <c r="N96" s="27">
        <f t="shared" si="13"/>
        <v>0</v>
      </c>
      <c r="O96" s="38"/>
    </row>
    <row r="97" spans="1:14" x14ac:dyDescent="0.2">
      <c r="A97" s="67" t="s">
        <v>319</v>
      </c>
      <c r="C97" s="72">
        <v>43118</v>
      </c>
      <c r="D97" s="22" t="s">
        <v>306</v>
      </c>
      <c r="E97" s="67">
        <v>35.26</v>
      </c>
      <c r="F97" s="24" t="s">
        <v>311</v>
      </c>
      <c r="G97" s="25" t="s">
        <v>312</v>
      </c>
      <c r="H97" s="24">
        <v>1160</v>
      </c>
      <c r="I97" s="27">
        <v>2.5</v>
      </c>
      <c r="J97" s="70">
        <v>219210</v>
      </c>
      <c r="K97" s="27">
        <f t="shared" si="12"/>
        <v>626310</v>
      </c>
      <c r="N97" s="27">
        <f t="shared" si="13"/>
        <v>2.5</v>
      </c>
    </row>
    <row r="98" spans="1:14" x14ac:dyDescent="0.2">
      <c r="D98" s="22" t="s">
        <v>307</v>
      </c>
      <c r="E98" s="67">
        <v>1.6</v>
      </c>
      <c r="F98" s="24" t="s">
        <v>87</v>
      </c>
      <c r="G98" s="25" t="s">
        <v>87</v>
      </c>
      <c r="K98" s="27">
        <f t="shared" si="12"/>
        <v>0</v>
      </c>
      <c r="N98" s="27">
        <f t="shared" si="13"/>
        <v>0</v>
      </c>
    </row>
    <row r="99" spans="1:14" x14ac:dyDescent="0.2">
      <c r="D99" s="22" t="s">
        <v>308</v>
      </c>
      <c r="E99" s="67">
        <v>12.24</v>
      </c>
      <c r="F99" s="24" t="s">
        <v>87</v>
      </c>
      <c r="G99" s="25" t="s">
        <v>87</v>
      </c>
      <c r="K99" s="27">
        <f t="shared" si="12"/>
        <v>0</v>
      </c>
      <c r="N99" s="27">
        <f t="shared" si="13"/>
        <v>0</v>
      </c>
    </row>
    <row r="100" spans="1:14" x14ac:dyDescent="0.2">
      <c r="D100" s="22" t="s">
        <v>309</v>
      </c>
      <c r="E100" s="67">
        <v>2.25</v>
      </c>
      <c r="F100" s="24" t="s">
        <v>87</v>
      </c>
      <c r="G100" s="25" t="s">
        <v>87</v>
      </c>
      <c r="K100" s="27">
        <f t="shared" si="12"/>
        <v>0</v>
      </c>
      <c r="N100" s="27">
        <f t="shared" si="13"/>
        <v>0</v>
      </c>
    </row>
    <row r="101" spans="1:14" x14ac:dyDescent="0.2">
      <c r="D101" s="22" t="s">
        <v>310</v>
      </c>
      <c r="E101" s="67">
        <v>109.19</v>
      </c>
      <c r="F101" s="24" t="s">
        <v>87</v>
      </c>
      <c r="G101" s="25" t="s">
        <v>87</v>
      </c>
      <c r="K101" s="27">
        <f t="shared" si="12"/>
        <v>0</v>
      </c>
      <c r="N101" s="27">
        <f t="shared" si="13"/>
        <v>0</v>
      </c>
    </row>
    <row r="102" spans="1:14" x14ac:dyDescent="0.2">
      <c r="A102" s="67">
        <v>32</v>
      </c>
      <c r="C102" s="72">
        <v>43119</v>
      </c>
      <c r="D102" s="22" t="s">
        <v>324</v>
      </c>
      <c r="E102" s="67">
        <v>0.2515</v>
      </c>
      <c r="F102" s="24" t="s">
        <v>325</v>
      </c>
      <c r="G102" s="25" t="s">
        <v>326</v>
      </c>
      <c r="H102" s="24">
        <v>2040</v>
      </c>
      <c r="I102" s="27">
        <v>0.5</v>
      </c>
      <c r="J102" s="70">
        <v>3360</v>
      </c>
      <c r="K102" s="27">
        <f t="shared" si="12"/>
        <v>9600</v>
      </c>
      <c r="L102" s="71">
        <v>9000</v>
      </c>
      <c r="M102" s="71">
        <v>36</v>
      </c>
      <c r="N102" s="27">
        <f t="shared" si="13"/>
        <v>36.5</v>
      </c>
    </row>
    <row r="103" spans="1:14" x14ac:dyDescent="0.2">
      <c r="A103" s="67">
        <v>33</v>
      </c>
      <c r="C103" s="72">
        <v>43119</v>
      </c>
      <c r="D103" s="22" t="s">
        <v>327</v>
      </c>
      <c r="E103" s="67">
        <v>0.2515</v>
      </c>
      <c r="F103" s="24" t="s">
        <v>325</v>
      </c>
      <c r="G103" s="24" t="s">
        <v>328</v>
      </c>
      <c r="H103" s="24">
        <v>3040</v>
      </c>
      <c r="I103" s="27">
        <v>0.5</v>
      </c>
      <c r="J103" s="70">
        <v>3290</v>
      </c>
      <c r="K103" s="27">
        <f t="shared" si="12"/>
        <v>9400</v>
      </c>
      <c r="L103" s="71">
        <v>9000</v>
      </c>
      <c r="M103" s="71">
        <v>36</v>
      </c>
      <c r="N103" s="27">
        <f t="shared" si="13"/>
        <v>36.5</v>
      </c>
    </row>
    <row r="104" spans="1:14" x14ac:dyDescent="0.2">
      <c r="A104" s="67">
        <v>34</v>
      </c>
      <c r="C104" s="72">
        <v>43119</v>
      </c>
      <c r="D104" s="22" t="s">
        <v>329</v>
      </c>
      <c r="E104" s="67">
        <v>46.377000000000002</v>
      </c>
      <c r="F104" s="24" t="s">
        <v>197</v>
      </c>
      <c r="G104" s="25" t="s">
        <v>330</v>
      </c>
      <c r="H104" s="24">
        <v>1010</v>
      </c>
      <c r="I104" s="27">
        <v>0.5</v>
      </c>
      <c r="J104" s="70">
        <v>71950</v>
      </c>
      <c r="K104" s="27">
        <f t="shared" si="12"/>
        <v>205570</v>
      </c>
      <c r="L104" s="71">
        <v>190145</v>
      </c>
      <c r="M104" s="71">
        <v>760.58</v>
      </c>
      <c r="N104" s="27">
        <f t="shared" si="13"/>
        <v>761.08</v>
      </c>
    </row>
    <row r="105" spans="1:14" x14ac:dyDescent="0.2">
      <c r="A105" s="67">
        <v>35</v>
      </c>
      <c r="C105" s="72">
        <v>43119</v>
      </c>
      <c r="D105" s="22" t="s">
        <v>331</v>
      </c>
      <c r="E105" s="67">
        <v>1.0669999999999999</v>
      </c>
      <c r="F105" s="24" t="s">
        <v>332</v>
      </c>
      <c r="G105" s="25" t="s">
        <v>333</v>
      </c>
      <c r="H105" s="24">
        <v>1210</v>
      </c>
      <c r="I105" s="27">
        <v>0.5</v>
      </c>
      <c r="J105" s="70">
        <v>52220</v>
      </c>
      <c r="K105" s="27">
        <f t="shared" si="12"/>
        <v>149200</v>
      </c>
      <c r="L105" s="71">
        <v>71400</v>
      </c>
      <c r="M105" s="71">
        <v>285.60000000000002</v>
      </c>
      <c r="N105" s="27">
        <f t="shared" si="13"/>
        <v>286.10000000000002</v>
      </c>
    </row>
    <row r="106" spans="1:14" x14ac:dyDescent="0.2">
      <c r="A106" s="67">
        <v>36</v>
      </c>
      <c r="C106" s="72">
        <v>43119</v>
      </c>
      <c r="D106" s="22" t="s">
        <v>334</v>
      </c>
      <c r="E106" s="67">
        <v>50</v>
      </c>
      <c r="F106" s="24" t="s">
        <v>335</v>
      </c>
      <c r="G106" s="25" t="s">
        <v>336</v>
      </c>
      <c r="H106" s="24">
        <v>1180</v>
      </c>
      <c r="I106" s="27">
        <v>0.5</v>
      </c>
      <c r="J106" s="70">
        <v>50820</v>
      </c>
      <c r="K106" s="27">
        <f t="shared" si="12"/>
        <v>145200</v>
      </c>
      <c r="L106" s="71">
        <v>157500</v>
      </c>
      <c r="M106" s="71">
        <v>630</v>
      </c>
      <c r="N106" s="27">
        <f t="shared" si="13"/>
        <v>630.5</v>
      </c>
    </row>
    <row r="107" spans="1:14" x14ac:dyDescent="0.2">
      <c r="A107" s="67">
        <v>37</v>
      </c>
      <c r="C107" s="72">
        <v>43122</v>
      </c>
      <c r="D107" s="22" t="s">
        <v>337</v>
      </c>
      <c r="E107" s="67">
        <v>1.5509999999999999</v>
      </c>
      <c r="F107" s="24" t="s">
        <v>338</v>
      </c>
      <c r="G107" s="25" t="s">
        <v>339</v>
      </c>
      <c r="H107" s="24">
        <v>1070</v>
      </c>
      <c r="I107" s="27">
        <v>0.5</v>
      </c>
      <c r="J107" s="70">
        <v>33150</v>
      </c>
      <c r="K107" s="27">
        <f t="shared" si="12"/>
        <v>94710</v>
      </c>
      <c r="L107" s="71">
        <v>145000</v>
      </c>
      <c r="M107" s="71">
        <v>580</v>
      </c>
      <c r="N107" s="27">
        <f t="shared" si="13"/>
        <v>580.5</v>
      </c>
    </row>
    <row r="108" spans="1:14" x14ac:dyDescent="0.2">
      <c r="A108" s="67">
        <v>38</v>
      </c>
      <c r="C108" s="72">
        <v>43122</v>
      </c>
      <c r="D108" s="22" t="s">
        <v>340</v>
      </c>
      <c r="E108" s="67" t="s">
        <v>342</v>
      </c>
      <c r="F108" s="24" t="s">
        <v>344</v>
      </c>
      <c r="G108" s="25" t="s">
        <v>345</v>
      </c>
      <c r="H108" s="24">
        <v>3010</v>
      </c>
      <c r="I108" s="27">
        <v>1</v>
      </c>
      <c r="J108" s="70">
        <v>16280</v>
      </c>
      <c r="K108" s="27">
        <f t="shared" si="12"/>
        <v>46510</v>
      </c>
      <c r="L108" s="71">
        <v>17500</v>
      </c>
      <c r="M108" s="71">
        <v>70</v>
      </c>
      <c r="N108" s="27">
        <f t="shared" si="13"/>
        <v>71</v>
      </c>
    </row>
    <row r="109" spans="1:14" x14ac:dyDescent="0.2">
      <c r="D109" s="22" t="s">
        <v>341</v>
      </c>
      <c r="E109" s="67" t="s">
        <v>343</v>
      </c>
      <c r="F109" s="24" t="s">
        <v>87</v>
      </c>
      <c r="G109" s="25" t="s">
        <v>87</v>
      </c>
      <c r="K109" s="27">
        <f t="shared" si="12"/>
        <v>0</v>
      </c>
      <c r="N109" s="27">
        <f t="shared" si="13"/>
        <v>0</v>
      </c>
    </row>
    <row r="110" spans="1:14" x14ac:dyDescent="0.2">
      <c r="A110" s="67" t="s">
        <v>346</v>
      </c>
      <c r="C110" s="72">
        <v>43122</v>
      </c>
      <c r="D110" s="22" t="s">
        <v>347</v>
      </c>
      <c r="E110" s="67">
        <v>0.13200000000000001</v>
      </c>
      <c r="F110" s="24" t="s">
        <v>348</v>
      </c>
      <c r="G110" s="25" t="s">
        <v>349</v>
      </c>
      <c r="H110" s="24">
        <v>3010</v>
      </c>
      <c r="I110" s="27">
        <v>0.5</v>
      </c>
      <c r="J110" s="70">
        <v>10240</v>
      </c>
      <c r="K110" s="27">
        <f t="shared" si="12"/>
        <v>29260</v>
      </c>
      <c r="N110" s="27">
        <f t="shared" si="13"/>
        <v>0.5</v>
      </c>
    </row>
    <row r="111" spans="1:14" x14ac:dyDescent="0.2">
      <c r="A111" s="67">
        <v>39</v>
      </c>
      <c r="C111" s="72">
        <v>43122</v>
      </c>
      <c r="D111" s="22" t="s">
        <v>350</v>
      </c>
      <c r="E111" s="67">
        <v>0.35470000000000002</v>
      </c>
      <c r="F111" s="24" t="s">
        <v>351</v>
      </c>
      <c r="G111" s="25" t="s">
        <v>352</v>
      </c>
      <c r="H111" s="24">
        <v>3010</v>
      </c>
      <c r="I111" s="27">
        <v>0.5</v>
      </c>
      <c r="J111" s="70">
        <v>34660</v>
      </c>
      <c r="K111" s="27">
        <f t="shared" si="12"/>
        <v>99030</v>
      </c>
      <c r="L111" s="71">
        <v>95750</v>
      </c>
      <c r="M111" s="71">
        <v>383</v>
      </c>
      <c r="N111" s="27">
        <f t="shared" si="13"/>
        <v>383.5</v>
      </c>
    </row>
    <row r="112" spans="1:14" x14ac:dyDescent="0.2">
      <c r="A112" s="67" t="s">
        <v>353</v>
      </c>
      <c r="C112" s="72">
        <v>43123</v>
      </c>
      <c r="D112" s="22" t="s">
        <v>354</v>
      </c>
      <c r="E112" s="67">
        <v>80</v>
      </c>
      <c r="F112" s="24" t="s">
        <v>355</v>
      </c>
      <c r="G112" s="25" t="s">
        <v>356</v>
      </c>
      <c r="H112" s="24">
        <v>1210</v>
      </c>
      <c r="I112" s="27">
        <v>0.5</v>
      </c>
      <c r="J112" s="70">
        <v>82920</v>
      </c>
      <c r="K112" s="27">
        <f t="shared" si="12"/>
        <v>236910</v>
      </c>
      <c r="N112" s="27">
        <f t="shared" si="13"/>
        <v>0.5</v>
      </c>
    </row>
    <row r="113" spans="1:15" s="43" customFormat="1" x14ac:dyDescent="0.2">
      <c r="A113" s="39">
        <v>40</v>
      </c>
      <c r="B113" s="40"/>
      <c r="C113" s="41">
        <v>43123</v>
      </c>
      <c r="D113" s="42" t="s">
        <v>357</v>
      </c>
      <c r="E113" s="39">
        <v>0.1162</v>
      </c>
      <c r="F113" s="43" t="s">
        <v>358</v>
      </c>
      <c r="G113" s="44" t="s">
        <v>359</v>
      </c>
      <c r="H113" s="43">
        <v>3010</v>
      </c>
      <c r="I113" s="45">
        <v>0.5</v>
      </c>
      <c r="J113" s="45">
        <v>15030</v>
      </c>
      <c r="K113" s="45">
        <f t="shared" si="12"/>
        <v>42940</v>
      </c>
      <c r="L113" s="46">
        <v>21000</v>
      </c>
      <c r="M113" s="46">
        <v>84</v>
      </c>
      <c r="N113" s="45">
        <f t="shared" si="13"/>
        <v>84.5</v>
      </c>
      <c r="O113" s="47"/>
    </row>
    <row r="114" spans="1:15" x14ac:dyDescent="0.2">
      <c r="N114" s="27">
        <f>SUM(N95:N113)</f>
        <v>3982.68</v>
      </c>
      <c r="O114" s="36">
        <v>66073</v>
      </c>
    </row>
    <row r="116" spans="1:15" x14ac:dyDescent="0.2">
      <c r="A116" s="67" t="s">
        <v>360</v>
      </c>
      <c r="C116" s="72">
        <v>43123</v>
      </c>
      <c r="D116" s="22" t="s">
        <v>361</v>
      </c>
      <c r="E116" s="67">
        <v>0.18940000000000001</v>
      </c>
      <c r="F116" s="24" t="s">
        <v>362</v>
      </c>
      <c r="G116" s="24" t="s">
        <v>363</v>
      </c>
      <c r="H116" s="24">
        <v>2010</v>
      </c>
      <c r="I116" s="27">
        <v>0.5</v>
      </c>
      <c r="J116" s="70">
        <v>16040</v>
      </c>
      <c r="K116" s="27">
        <f t="shared" ref="K116:K138" si="14">ROUND(J116/0.35,-1)</f>
        <v>45830</v>
      </c>
      <c r="N116" s="27">
        <f t="shared" ref="N116:N138" si="15">SUM(I116+M116)</f>
        <v>0.5</v>
      </c>
    </row>
    <row r="117" spans="1:15" x14ac:dyDescent="0.2">
      <c r="A117" s="67" t="s">
        <v>364</v>
      </c>
      <c r="C117" s="72">
        <v>43123</v>
      </c>
      <c r="D117" s="22" t="s">
        <v>365</v>
      </c>
      <c r="E117" s="67">
        <v>0.17560000000000001</v>
      </c>
      <c r="F117" s="24" t="s">
        <v>368</v>
      </c>
      <c r="G117" s="25" t="s">
        <v>369</v>
      </c>
      <c r="H117" s="24">
        <v>1100</v>
      </c>
      <c r="I117" s="27">
        <v>1.5</v>
      </c>
      <c r="J117" s="70">
        <v>36390</v>
      </c>
      <c r="K117" s="27">
        <f t="shared" si="14"/>
        <v>103970</v>
      </c>
      <c r="N117" s="27">
        <f t="shared" si="15"/>
        <v>1.5</v>
      </c>
    </row>
    <row r="118" spans="1:15" x14ac:dyDescent="0.2">
      <c r="D118" s="22" t="s">
        <v>366</v>
      </c>
      <c r="E118" s="67">
        <v>0.17560000000000001</v>
      </c>
      <c r="F118" s="24" t="s">
        <v>87</v>
      </c>
      <c r="G118" s="25" t="s">
        <v>87</v>
      </c>
      <c r="H118" s="24">
        <v>1100</v>
      </c>
      <c r="K118" s="27">
        <f t="shared" si="14"/>
        <v>0</v>
      </c>
      <c r="N118" s="27">
        <f t="shared" si="15"/>
        <v>0</v>
      </c>
    </row>
    <row r="119" spans="1:15" x14ac:dyDescent="0.2">
      <c r="D119" s="22" t="s">
        <v>367</v>
      </c>
      <c r="E119" s="67">
        <v>0.84299999999999997</v>
      </c>
      <c r="F119" s="24" t="s">
        <v>87</v>
      </c>
      <c r="G119" s="25" t="s">
        <v>87</v>
      </c>
      <c r="H119" s="24">
        <v>1090</v>
      </c>
      <c r="K119" s="27">
        <f t="shared" si="14"/>
        <v>0</v>
      </c>
      <c r="N119" s="27">
        <f t="shared" si="15"/>
        <v>0</v>
      </c>
      <c r="O119" s="38"/>
    </row>
    <row r="120" spans="1:15" x14ac:dyDescent="0.2">
      <c r="A120" s="67">
        <v>41</v>
      </c>
      <c r="C120" s="72">
        <v>43123</v>
      </c>
      <c r="D120" s="22" t="s">
        <v>370</v>
      </c>
      <c r="E120" s="67">
        <v>5.8014000000000001</v>
      </c>
      <c r="F120" s="24" t="s">
        <v>371</v>
      </c>
      <c r="G120" s="25" t="s">
        <v>372</v>
      </c>
      <c r="H120" s="24">
        <v>1020</v>
      </c>
      <c r="I120" s="27">
        <v>0.5</v>
      </c>
      <c r="J120" s="70">
        <v>7350</v>
      </c>
      <c r="K120" s="27">
        <f t="shared" si="14"/>
        <v>21000</v>
      </c>
      <c r="L120" s="71">
        <v>11602.8</v>
      </c>
      <c r="M120" s="71">
        <v>46.41</v>
      </c>
      <c r="N120" s="27">
        <f t="shared" si="15"/>
        <v>46.91</v>
      </c>
    </row>
    <row r="121" spans="1:15" x14ac:dyDescent="0.2">
      <c r="A121" s="67">
        <v>43</v>
      </c>
      <c r="C121" s="72">
        <v>43123</v>
      </c>
      <c r="D121" s="22" t="s">
        <v>373</v>
      </c>
      <c r="E121" s="67">
        <v>2.6589999999999998</v>
      </c>
      <c r="F121" s="24" t="s">
        <v>374</v>
      </c>
      <c r="G121" s="25" t="s">
        <v>375</v>
      </c>
      <c r="H121" s="24">
        <v>1050</v>
      </c>
      <c r="I121" s="27">
        <v>0.5</v>
      </c>
      <c r="J121" s="70">
        <v>4190</v>
      </c>
      <c r="K121" s="27">
        <f t="shared" si="14"/>
        <v>11970</v>
      </c>
      <c r="L121" s="71">
        <v>21000</v>
      </c>
      <c r="M121" s="71">
        <v>84</v>
      </c>
      <c r="N121" s="27">
        <f t="shared" si="15"/>
        <v>84.5</v>
      </c>
    </row>
    <row r="122" spans="1:15" x14ac:dyDescent="0.2">
      <c r="A122" s="67" t="s">
        <v>376</v>
      </c>
      <c r="C122" s="72">
        <v>43124</v>
      </c>
      <c r="D122" s="22" t="s">
        <v>377</v>
      </c>
      <c r="E122" s="67">
        <v>4.45</v>
      </c>
      <c r="F122" s="24" t="s">
        <v>379</v>
      </c>
      <c r="G122" s="25" t="s">
        <v>380</v>
      </c>
      <c r="H122" s="24">
        <v>1200</v>
      </c>
      <c r="I122" s="27">
        <v>1</v>
      </c>
      <c r="J122" s="70">
        <v>19150</v>
      </c>
      <c r="K122" s="27">
        <f t="shared" si="14"/>
        <v>54710</v>
      </c>
      <c r="N122" s="27">
        <f t="shared" si="15"/>
        <v>1</v>
      </c>
    </row>
    <row r="123" spans="1:15" x14ac:dyDescent="0.2">
      <c r="D123" s="22" t="s">
        <v>378</v>
      </c>
      <c r="E123" s="67">
        <v>7.05</v>
      </c>
      <c r="F123" s="24" t="s">
        <v>87</v>
      </c>
      <c r="G123" s="25" t="s">
        <v>87</v>
      </c>
      <c r="K123" s="27">
        <f t="shared" si="14"/>
        <v>0</v>
      </c>
      <c r="N123" s="27">
        <f t="shared" si="15"/>
        <v>0</v>
      </c>
    </row>
    <row r="124" spans="1:15" x14ac:dyDescent="0.2">
      <c r="A124" s="67" t="s">
        <v>381</v>
      </c>
      <c r="B124" s="21" t="s">
        <v>118</v>
      </c>
      <c r="C124" s="72">
        <v>43124</v>
      </c>
      <c r="D124" s="22" t="s">
        <v>382</v>
      </c>
      <c r="E124" s="67">
        <v>1.3180000000000001</v>
      </c>
      <c r="F124" s="24" t="s">
        <v>383</v>
      </c>
      <c r="G124" s="25" t="s">
        <v>384</v>
      </c>
      <c r="H124" s="24">
        <v>3010</v>
      </c>
      <c r="I124" s="27">
        <v>0.5</v>
      </c>
      <c r="J124" s="70">
        <v>66080</v>
      </c>
      <c r="K124" s="27">
        <f t="shared" si="14"/>
        <v>188800</v>
      </c>
      <c r="N124" s="27">
        <f t="shared" si="15"/>
        <v>0.5</v>
      </c>
    </row>
    <row r="125" spans="1:15" x14ac:dyDescent="0.2">
      <c r="A125" s="67" t="s">
        <v>388</v>
      </c>
      <c r="C125" s="72">
        <v>43125</v>
      </c>
      <c r="D125" s="22" t="s">
        <v>389</v>
      </c>
      <c r="E125" s="67">
        <v>0.17560000000000001</v>
      </c>
      <c r="F125" s="24" t="s">
        <v>391</v>
      </c>
      <c r="G125" s="25" t="s">
        <v>392</v>
      </c>
      <c r="H125" s="24">
        <v>2050</v>
      </c>
      <c r="I125" s="27">
        <v>1</v>
      </c>
      <c r="J125" s="70">
        <v>13940</v>
      </c>
      <c r="K125" s="27">
        <f t="shared" si="14"/>
        <v>39830</v>
      </c>
      <c r="N125" s="27">
        <f t="shared" si="15"/>
        <v>1</v>
      </c>
    </row>
    <row r="126" spans="1:15" x14ac:dyDescent="0.2">
      <c r="D126" s="22" t="s">
        <v>390</v>
      </c>
      <c r="E126" s="67">
        <v>0.17560000000000001</v>
      </c>
      <c r="F126" s="24" t="s">
        <v>87</v>
      </c>
      <c r="G126" s="25" t="s">
        <v>87</v>
      </c>
      <c r="K126" s="27">
        <f t="shared" si="14"/>
        <v>0</v>
      </c>
      <c r="N126" s="27">
        <f t="shared" si="15"/>
        <v>0</v>
      </c>
    </row>
    <row r="127" spans="1:15" x14ac:dyDescent="0.2">
      <c r="A127" s="67">
        <v>45</v>
      </c>
      <c r="C127" s="72">
        <v>43125</v>
      </c>
      <c r="D127" s="22" t="s">
        <v>393</v>
      </c>
      <c r="E127" s="67">
        <v>0.57509999999999994</v>
      </c>
      <c r="F127" s="24" t="s">
        <v>394</v>
      </c>
      <c r="G127" s="25" t="s">
        <v>395</v>
      </c>
      <c r="H127" s="24">
        <v>1060</v>
      </c>
      <c r="I127" s="27">
        <v>0.5</v>
      </c>
      <c r="J127" s="70">
        <v>20040</v>
      </c>
      <c r="K127" s="27">
        <f t="shared" si="14"/>
        <v>57260</v>
      </c>
      <c r="L127" s="71">
        <v>110000</v>
      </c>
      <c r="M127" s="71">
        <v>440</v>
      </c>
      <c r="N127" s="27">
        <f t="shared" si="15"/>
        <v>440.5</v>
      </c>
    </row>
    <row r="128" spans="1:15" x14ac:dyDescent="0.2">
      <c r="A128" s="67" t="s">
        <v>396</v>
      </c>
      <c r="C128" s="72">
        <v>43125</v>
      </c>
      <c r="D128" s="22" t="s">
        <v>397</v>
      </c>
      <c r="E128" s="67">
        <v>0.28000000000000003</v>
      </c>
      <c r="F128" s="24" t="s">
        <v>194</v>
      </c>
      <c r="G128" s="25" t="s">
        <v>399</v>
      </c>
      <c r="H128" s="24">
        <v>1100</v>
      </c>
      <c r="I128" s="27">
        <v>1</v>
      </c>
      <c r="J128" s="70">
        <v>18160</v>
      </c>
      <c r="K128" s="27">
        <f t="shared" si="14"/>
        <v>51890</v>
      </c>
      <c r="N128" s="27">
        <f t="shared" si="15"/>
        <v>1</v>
      </c>
    </row>
    <row r="129" spans="1:15" x14ac:dyDescent="0.2">
      <c r="D129" s="22" t="s">
        <v>398</v>
      </c>
      <c r="E129" s="67">
        <v>0.36</v>
      </c>
      <c r="F129" s="24" t="s">
        <v>87</v>
      </c>
      <c r="G129" s="25" t="s">
        <v>87</v>
      </c>
      <c r="K129" s="27">
        <f t="shared" si="14"/>
        <v>0</v>
      </c>
      <c r="N129" s="27">
        <f t="shared" si="15"/>
        <v>0</v>
      </c>
    </row>
    <row r="130" spans="1:15" x14ac:dyDescent="0.2">
      <c r="A130" s="67">
        <v>42</v>
      </c>
      <c r="C130" s="72">
        <v>43125</v>
      </c>
      <c r="D130" s="22" t="s">
        <v>403</v>
      </c>
      <c r="E130" s="67">
        <v>3.4980000000000002</v>
      </c>
      <c r="F130" s="24" t="s">
        <v>404</v>
      </c>
      <c r="G130" s="25" t="s">
        <v>405</v>
      </c>
      <c r="H130" s="24">
        <v>1050</v>
      </c>
      <c r="I130" s="27">
        <v>0.5</v>
      </c>
      <c r="J130" s="70">
        <v>4730</v>
      </c>
      <c r="K130" s="27">
        <f t="shared" si="14"/>
        <v>13510</v>
      </c>
      <c r="L130" s="71">
        <v>5000</v>
      </c>
      <c r="M130" s="71">
        <v>20</v>
      </c>
      <c r="N130" s="27">
        <f t="shared" si="15"/>
        <v>20.5</v>
      </c>
    </row>
    <row r="131" spans="1:15" x14ac:dyDescent="0.2">
      <c r="A131" s="67" t="s">
        <v>406</v>
      </c>
      <c r="C131" s="72">
        <v>43125</v>
      </c>
      <c r="D131" s="22" t="s">
        <v>407</v>
      </c>
      <c r="E131" s="67">
        <v>25.108499999999999</v>
      </c>
      <c r="F131" s="24" t="s">
        <v>408</v>
      </c>
      <c r="G131" s="25" t="s">
        <v>409</v>
      </c>
      <c r="H131" s="24">
        <v>1110</v>
      </c>
      <c r="I131" s="27">
        <v>0.5</v>
      </c>
      <c r="J131" s="70">
        <v>22660</v>
      </c>
      <c r="K131" s="27">
        <f t="shared" si="14"/>
        <v>64740</v>
      </c>
      <c r="N131" s="27">
        <f t="shared" si="15"/>
        <v>0.5</v>
      </c>
    </row>
    <row r="132" spans="1:15" x14ac:dyDescent="0.2">
      <c r="A132" s="67">
        <v>48</v>
      </c>
      <c r="C132" s="72">
        <v>43125</v>
      </c>
      <c r="D132" s="22" t="s">
        <v>410</v>
      </c>
      <c r="E132" s="67">
        <v>5.0688000000000004</v>
      </c>
      <c r="F132" s="24" t="s">
        <v>412</v>
      </c>
      <c r="G132" s="25" t="s">
        <v>413</v>
      </c>
      <c r="H132" s="24">
        <v>1020</v>
      </c>
      <c r="I132" s="27">
        <v>1</v>
      </c>
      <c r="J132" s="70">
        <v>16990</v>
      </c>
      <c r="K132" s="27">
        <f t="shared" si="14"/>
        <v>48540</v>
      </c>
      <c r="L132" s="71">
        <v>60000</v>
      </c>
      <c r="M132" s="71">
        <v>240</v>
      </c>
      <c r="N132" s="27">
        <f t="shared" si="15"/>
        <v>241</v>
      </c>
    </row>
    <row r="133" spans="1:15" x14ac:dyDescent="0.2">
      <c r="D133" s="22" t="s">
        <v>411</v>
      </c>
      <c r="E133" s="67">
        <v>7.2590000000000003</v>
      </c>
      <c r="F133" s="24" t="s">
        <v>87</v>
      </c>
      <c r="G133" s="25" t="s">
        <v>87</v>
      </c>
      <c r="K133" s="27">
        <f t="shared" si="14"/>
        <v>0</v>
      </c>
      <c r="N133" s="27">
        <f t="shared" si="15"/>
        <v>0</v>
      </c>
    </row>
    <row r="134" spans="1:15" x14ac:dyDescent="0.2">
      <c r="A134" s="67">
        <v>49</v>
      </c>
      <c r="C134" s="72">
        <v>43126</v>
      </c>
      <c r="D134" s="22" t="s">
        <v>414</v>
      </c>
      <c r="E134" s="67">
        <v>160</v>
      </c>
      <c r="F134" s="24" t="s">
        <v>415</v>
      </c>
      <c r="G134" s="25" t="s">
        <v>416</v>
      </c>
      <c r="H134" s="24">
        <v>1140</v>
      </c>
      <c r="I134" s="27">
        <v>0.5</v>
      </c>
      <c r="J134" s="70">
        <v>190510</v>
      </c>
      <c r="K134" s="27">
        <f t="shared" si="14"/>
        <v>544310</v>
      </c>
      <c r="L134" s="71">
        <v>700000</v>
      </c>
      <c r="M134" s="71">
        <v>2800</v>
      </c>
      <c r="N134" s="27">
        <f t="shared" si="15"/>
        <v>2800.5</v>
      </c>
    </row>
    <row r="135" spans="1:15" x14ac:dyDescent="0.2">
      <c r="A135" s="67" t="s">
        <v>417</v>
      </c>
      <c r="C135" s="72">
        <v>43126</v>
      </c>
      <c r="D135" s="22" t="s">
        <v>418</v>
      </c>
      <c r="E135" s="67">
        <v>0.33579999999999999</v>
      </c>
      <c r="F135" s="24" t="s">
        <v>419</v>
      </c>
      <c r="G135" s="25" t="s">
        <v>420</v>
      </c>
      <c r="H135" s="24">
        <v>3010</v>
      </c>
      <c r="I135" s="27">
        <v>0.5</v>
      </c>
      <c r="J135" s="70">
        <v>28410</v>
      </c>
      <c r="K135" s="27">
        <f t="shared" si="14"/>
        <v>81170</v>
      </c>
      <c r="N135" s="27">
        <f t="shared" si="15"/>
        <v>0.5</v>
      </c>
    </row>
    <row r="136" spans="1:15" x14ac:dyDescent="0.2">
      <c r="A136" s="67" t="s">
        <v>421</v>
      </c>
      <c r="C136" s="72">
        <v>43126</v>
      </c>
      <c r="D136" s="22" t="s">
        <v>418</v>
      </c>
      <c r="E136" s="67">
        <v>0.33579999999999999</v>
      </c>
      <c r="F136" s="25" t="s">
        <v>420</v>
      </c>
      <c r="G136" s="25" t="s">
        <v>138</v>
      </c>
      <c r="H136" s="24">
        <v>3010</v>
      </c>
      <c r="I136" s="27">
        <v>0.5</v>
      </c>
      <c r="J136" s="70">
        <v>28410</v>
      </c>
      <c r="K136" s="27">
        <f t="shared" si="14"/>
        <v>81170</v>
      </c>
      <c r="N136" s="27">
        <f t="shared" si="15"/>
        <v>0.5</v>
      </c>
    </row>
    <row r="137" spans="1:15" x14ac:dyDescent="0.2">
      <c r="A137" s="67">
        <v>50</v>
      </c>
      <c r="C137" s="72">
        <v>43126</v>
      </c>
      <c r="D137" s="22" t="s">
        <v>422</v>
      </c>
      <c r="E137" s="67">
        <v>12.961</v>
      </c>
      <c r="F137" s="24" t="s">
        <v>423</v>
      </c>
      <c r="G137" s="25" t="s">
        <v>424</v>
      </c>
      <c r="H137" s="24">
        <v>1070</v>
      </c>
      <c r="I137" s="27">
        <v>0.5</v>
      </c>
      <c r="J137" s="70">
        <v>44150</v>
      </c>
      <c r="K137" s="27">
        <f t="shared" si="14"/>
        <v>126140</v>
      </c>
      <c r="L137" s="71">
        <v>109000</v>
      </c>
      <c r="M137" s="71">
        <v>436</v>
      </c>
      <c r="N137" s="27">
        <f t="shared" si="15"/>
        <v>436.5</v>
      </c>
    </row>
    <row r="138" spans="1:15" s="43" customFormat="1" x14ac:dyDescent="0.2">
      <c r="A138" s="39">
        <v>51</v>
      </c>
      <c r="B138" s="40"/>
      <c r="C138" s="41">
        <v>43126</v>
      </c>
      <c r="D138" s="42" t="s">
        <v>425</v>
      </c>
      <c r="E138" s="39">
        <v>10.483000000000001</v>
      </c>
      <c r="F138" s="43" t="s">
        <v>426</v>
      </c>
      <c r="G138" s="44" t="s">
        <v>427</v>
      </c>
      <c r="H138" s="43">
        <v>1120</v>
      </c>
      <c r="I138" s="45">
        <v>0.5</v>
      </c>
      <c r="J138" s="45">
        <v>46650</v>
      </c>
      <c r="K138" s="45">
        <f t="shared" si="14"/>
        <v>133290</v>
      </c>
      <c r="L138" s="46">
        <v>97229.83</v>
      </c>
      <c r="M138" s="46">
        <v>389.2</v>
      </c>
      <c r="N138" s="45">
        <f t="shared" si="15"/>
        <v>389.7</v>
      </c>
      <c r="O138" s="47"/>
    </row>
    <row r="139" spans="1:15" x14ac:dyDescent="0.2">
      <c r="N139" s="27">
        <f>SUM(N116:N138)</f>
        <v>4467.1099999999997</v>
      </c>
      <c r="O139" s="36">
        <v>66132</v>
      </c>
    </row>
    <row r="140" spans="1:15" x14ac:dyDescent="0.2">
      <c r="O140" s="38"/>
    </row>
    <row r="141" spans="1:15" x14ac:dyDescent="0.2">
      <c r="A141" s="67">
        <v>44</v>
      </c>
      <c r="C141" s="72">
        <v>43124</v>
      </c>
      <c r="D141" s="22" t="s">
        <v>385</v>
      </c>
      <c r="E141" s="67">
        <v>1.06</v>
      </c>
      <c r="F141" s="24" t="s">
        <v>386</v>
      </c>
      <c r="G141" s="25" t="s">
        <v>387</v>
      </c>
      <c r="H141" s="24">
        <v>1220</v>
      </c>
      <c r="I141" s="27">
        <v>0.5</v>
      </c>
      <c r="J141" s="70">
        <v>33800</v>
      </c>
      <c r="K141" s="27">
        <f t="shared" ref="K141:K166" si="16">ROUND(J141/0.35,-1)</f>
        <v>96570</v>
      </c>
      <c r="L141" s="71">
        <v>91300</v>
      </c>
      <c r="M141" s="71">
        <v>365.2</v>
      </c>
      <c r="N141" s="27">
        <f t="shared" ref="N141:N166" si="17">SUM(I141+M141)</f>
        <v>365.7</v>
      </c>
    </row>
    <row r="142" spans="1:15" x14ac:dyDescent="0.2">
      <c r="A142" s="67">
        <v>46</v>
      </c>
      <c r="C142" s="72">
        <v>43125</v>
      </c>
      <c r="D142" s="22" t="s">
        <v>400</v>
      </c>
      <c r="E142" s="67">
        <v>20.100000000000001</v>
      </c>
      <c r="F142" s="24" t="s">
        <v>401</v>
      </c>
      <c r="G142" s="25" t="s">
        <v>402</v>
      </c>
      <c r="H142" s="24">
        <v>1010</v>
      </c>
      <c r="I142" s="27">
        <v>0.5</v>
      </c>
      <c r="J142" s="70">
        <v>31660</v>
      </c>
      <c r="K142" s="27">
        <f t="shared" si="16"/>
        <v>90460</v>
      </c>
      <c r="L142" s="71">
        <v>98000</v>
      </c>
      <c r="M142" s="71">
        <v>392</v>
      </c>
      <c r="N142" s="27">
        <f t="shared" si="17"/>
        <v>392.5</v>
      </c>
    </row>
    <row r="143" spans="1:15" x14ac:dyDescent="0.2">
      <c r="A143" s="67">
        <v>47</v>
      </c>
      <c r="C143" s="72">
        <v>43125</v>
      </c>
      <c r="D143" s="22" t="s">
        <v>435</v>
      </c>
      <c r="E143" s="67">
        <v>65.491</v>
      </c>
      <c r="F143" s="24" t="s">
        <v>436</v>
      </c>
      <c r="G143" s="25" t="s">
        <v>437</v>
      </c>
      <c r="H143" s="24">
        <v>1110</v>
      </c>
      <c r="I143" s="27">
        <v>0.5</v>
      </c>
      <c r="J143" s="70">
        <v>44480</v>
      </c>
      <c r="K143" s="27">
        <f t="shared" si="16"/>
        <v>127090</v>
      </c>
      <c r="L143" s="71">
        <v>98236.5</v>
      </c>
      <c r="M143" s="71">
        <v>393.2</v>
      </c>
      <c r="N143" s="27">
        <f t="shared" si="17"/>
        <v>393.7</v>
      </c>
    </row>
    <row r="144" spans="1:15" x14ac:dyDescent="0.2">
      <c r="A144" s="67">
        <v>52</v>
      </c>
      <c r="C144" s="72">
        <v>43126</v>
      </c>
      <c r="D144" s="22" t="s">
        <v>432</v>
      </c>
      <c r="E144" s="67">
        <v>9.0619999999999994</v>
      </c>
      <c r="F144" s="24" t="s">
        <v>433</v>
      </c>
      <c r="G144" s="25" t="s">
        <v>434</v>
      </c>
      <c r="H144" s="24">
        <v>1200</v>
      </c>
      <c r="I144" s="27">
        <v>0.5</v>
      </c>
      <c r="J144" s="70">
        <v>9310</v>
      </c>
      <c r="K144" s="27">
        <f t="shared" si="16"/>
        <v>26600</v>
      </c>
      <c r="L144" s="71">
        <v>47122.400000000001</v>
      </c>
      <c r="M144" s="71">
        <v>188.49</v>
      </c>
      <c r="N144" s="27">
        <f t="shared" si="17"/>
        <v>188.99</v>
      </c>
    </row>
    <row r="145" spans="1:14" x14ac:dyDescent="0.2">
      <c r="A145" s="67" t="s">
        <v>428</v>
      </c>
      <c r="C145" s="72">
        <v>43126</v>
      </c>
      <c r="D145" s="22" t="s">
        <v>429</v>
      </c>
      <c r="E145" s="67">
        <v>0.16070000000000001</v>
      </c>
      <c r="F145" s="24" t="s">
        <v>430</v>
      </c>
      <c r="G145" s="25" t="s">
        <v>431</v>
      </c>
      <c r="H145" s="24">
        <v>3010</v>
      </c>
      <c r="I145" s="27">
        <v>0.5</v>
      </c>
      <c r="J145" s="70">
        <v>22620</v>
      </c>
      <c r="K145" s="27">
        <f t="shared" si="16"/>
        <v>64630</v>
      </c>
      <c r="N145" s="27">
        <f t="shared" si="17"/>
        <v>0.5</v>
      </c>
    </row>
    <row r="146" spans="1:14" x14ac:dyDescent="0.2">
      <c r="A146" s="67" t="s">
        <v>438</v>
      </c>
      <c r="C146" s="72">
        <v>43126</v>
      </c>
      <c r="D146" s="22" t="s">
        <v>439</v>
      </c>
      <c r="E146" s="67">
        <v>0.25619999999999998</v>
      </c>
      <c r="F146" s="24" t="s">
        <v>440</v>
      </c>
      <c r="G146" s="25" t="s">
        <v>441</v>
      </c>
      <c r="H146" s="24">
        <v>3010</v>
      </c>
      <c r="I146" s="27">
        <v>0.5</v>
      </c>
      <c r="J146" s="70">
        <v>23880</v>
      </c>
      <c r="K146" s="27">
        <f t="shared" si="16"/>
        <v>68230</v>
      </c>
      <c r="N146" s="27">
        <f t="shared" si="17"/>
        <v>0.5</v>
      </c>
    </row>
    <row r="147" spans="1:14" x14ac:dyDescent="0.2">
      <c r="A147" s="67" t="s">
        <v>442</v>
      </c>
      <c r="C147" s="72">
        <v>43126</v>
      </c>
      <c r="D147" s="22" t="s">
        <v>443</v>
      </c>
      <c r="E147" s="67">
        <v>0.13769999999999999</v>
      </c>
      <c r="F147" s="24" t="s">
        <v>444</v>
      </c>
      <c r="G147" s="25" t="s">
        <v>445</v>
      </c>
      <c r="H147" s="24">
        <v>1190</v>
      </c>
      <c r="I147" s="27">
        <v>0.5</v>
      </c>
      <c r="J147" s="70">
        <v>8120</v>
      </c>
      <c r="K147" s="27">
        <f t="shared" si="16"/>
        <v>23200</v>
      </c>
      <c r="N147" s="27">
        <f t="shared" si="17"/>
        <v>0.5</v>
      </c>
    </row>
    <row r="148" spans="1:14" x14ac:dyDescent="0.2">
      <c r="A148" s="67" t="s">
        <v>446</v>
      </c>
      <c r="C148" s="72">
        <v>43126</v>
      </c>
      <c r="D148" s="22" t="s">
        <v>447</v>
      </c>
      <c r="E148" s="67">
        <v>0.46</v>
      </c>
      <c r="F148" s="24" t="s">
        <v>448</v>
      </c>
      <c r="G148" s="25" t="s">
        <v>449</v>
      </c>
      <c r="H148" s="24">
        <v>1060</v>
      </c>
      <c r="I148" s="27">
        <v>0.5</v>
      </c>
      <c r="J148" s="70">
        <v>14240</v>
      </c>
      <c r="K148" s="27">
        <f t="shared" si="16"/>
        <v>40690</v>
      </c>
      <c r="N148" s="27">
        <f t="shared" si="17"/>
        <v>0.5</v>
      </c>
    </row>
    <row r="149" spans="1:14" x14ac:dyDescent="0.2">
      <c r="A149" s="67">
        <v>53</v>
      </c>
      <c r="C149" s="72">
        <v>43126</v>
      </c>
      <c r="D149" s="22" t="s">
        <v>450</v>
      </c>
      <c r="E149" s="67">
        <v>93.305000000000007</v>
      </c>
      <c r="F149" s="24" t="s">
        <v>452</v>
      </c>
      <c r="G149" s="25" t="s">
        <v>453</v>
      </c>
      <c r="H149" s="24">
        <v>1200</v>
      </c>
      <c r="I149" s="27">
        <v>1</v>
      </c>
      <c r="J149" s="70">
        <v>84110</v>
      </c>
      <c r="K149" s="27">
        <f t="shared" si="16"/>
        <v>240310</v>
      </c>
      <c r="L149" s="71">
        <v>460000</v>
      </c>
      <c r="M149" s="71">
        <v>1840</v>
      </c>
      <c r="N149" s="27">
        <f t="shared" si="17"/>
        <v>1841</v>
      </c>
    </row>
    <row r="150" spans="1:14" x14ac:dyDescent="0.2">
      <c r="D150" s="22" t="s">
        <v>451</v>
      </c>
      <c r="E150" s="67">
        <v>15.124000000000001</v>
      </c>
      <c r="F150" s="24" t="s">
        <v>87</v>
      </c>
      <c r="G150" s="25" t="s">
        <v>87</v>
      </c>
      <c r="K150" s="27">
        <f t="shared" si="16"/>
        <v>0</v>
      </c>
      <c r="N150" s="27">
        <f t="shared" si="17"/>
        <v>0</v>
      </c>
    </row>
    <row r="151" spans="1:14" x14ac:dyDescent="0.2">
      <c r="A151" s="67" t="s">
        <v>454</v>
      </c>
      <c r="C151" s="72">
        <v>43129</v>
      </c>
      <c r="D151" s="22" t="s">
        <v>455</v>
      </c>
      <c r="E151" s="67">
        <v>0.13089999999999999</v>
      </c>
      <c r="F151" s="24" t="s">
        <v>456</v>
      </c>
      <c r="G151" s="25" t="s">
        <v>457</v>
      </c>
      <c r="H151" s="24">
        <v>3010</v>
      </c>
      <c r="I151" s="27">
        <v>0.5</v>
      </c>
      <c r="J151" s="70">
        <v>12380</v>
      </c>
      <c r="K151" s="27">
        <f t="shared" si="16"/>
        <v>35370</v>
      </c>
      <c r="N151" s="27">
        <f t="shared" si="17"/>
        <v>0.5</v>
      </c>
    </row>
    <row r="152" spans="1:14" x14ac:dyDescent="0.2">
      <c r="A152" s="67">
        <v>54</v>
      </c>
      <c r="C152" s="72">
        <v>43129</v>
      </c>
      <c r="D152" s="22" t="s">
        <v>458</v>
      </c>
      <c r="E152" s="67">
        <v>0.17219999999999999</v>
      </c>
      <c r="F152" s="24" t="s">
        <v>459</v>
      </c>
      <c r="G152" s="25" t="s">
        <v>460</v>
      </c>
      <c r="H152" s="24">
        <v>2050</v>
      </c>
      <c r="I152" s="27">
        <v>0.5</v>
      </c>
      <c r="J152" s="70">
        <v>12640</v>
      </c>
      <c r="K152" s="27">
        <f t="shared" si="16"/>
        <v>36110</v>
      </c>
      <c r="L152" s="71">
        <v>17100</v>
      </c>
      <c r="M152" s="71">
        <v>68.400000000000006</v>
      </c>
      <c r="N152" s="27">
        <f t="shared" si="17"/>
        <v>68.900000000000006</v>
      </c>
    </row>
    <row r="153" spans="1:14" x14ac:dyDescent="0.2">
      <c r="A153" s="67">
        <v>55</v>
      </c>
      <c r="C153" s="72">
        <v>43129</v>
      </c>
      <c r="D153" s="22" t="s">
        <v>461</v>
      </c>
      <c r="E153" s="67">
        <v>18.5</v>
      </c>
      <c r="F153" s="24" t="s">
        <v>463</v>
      </c>
      <c r="G153" s="25" t="s">
        <v>464</v>
      </c>
      <c r="H153" s="24">
        <v>1210</v>
      </c>
      <c r="I153" s="27">
        <v>1</v>
      </c>
      <c r="J153" s="70">
        <v>42060</v>
      </c>
      <c r="K153" s="27">
        <f t="shared" si="16"/>
        <v>120170</v>
      </c>
      <c r="L153" s="71">
        <v>177100</v>
      </c>
      <c r="M153" s="71">
        <v>708.4</v>
      </c>
      <c r="N153" s="27">
        <f t="shared" si="17"/>
        <v>709.4</v>
      </c>
    </row>
    <row r="154" spans="1:14" x14ac:dyDescent="0.2">
      <c r="D154" s="22" t="s">
        <v>462</v>
      </c>
      <c r="E154" s="67">
        <v>13.7</v>
      </c>
      <c r="F154" s="24" t="s">
        <v>87</v>
      </c>
      <c r="G154" s="25" t="s">
        <v>87</v>
      </c>
      <c r="K154" s="27">
        <f t="shared" si="16"/>
        <v>0</v>
      </c>
      <c r="N154" s="27">
        <f t="shared" si="17"/>
        <v>0</v>
      </c>
    </row>
    <row r="155" spans="1:14" x14ac:dyDescent="0.2">
      <c r="A155" s="67">
        <v>56</v>
      </c>
      <c r="C155" s="72">
        <v>43129</v>
      </c>
      <c r="D155" s="22" t="s">
        <v>465</v>
      </c>
      <c r="E155" s="67">
        <v>5.0010000000000003</v>
      </c>
      <c r="F155" s="24" t="s">
        <v>467</v>
      </c>
      <c r="G155" s="25" t="s">
        <v>468</v>
      </c>
      <c r="H155" s="24">
        <v>1130</v>
      </c>
      <c r="I155" s="27">
        <v>1</v>
      </c>
      <c r="J155" s="70">
        <v>72530</v>
      </c>
      <c r="K155" s="27">
        <f t="shared" si="16"/>
        <v>207230</v>
      </c>
      <c r="L155" s="71">
        <v>350000</v>
      </c>
      <c r="M155" s="71">
        <v>1400</v>
      </c>
      <c r="N155" s="27">
        <f t="shared" si="17"/>
        <v>1401</v>
      </c>
    </row>
    <row r="156" spans="1:14" x14ac:dyDescent="0.2">
      <c r="D156" s="22" t="s">
        <v>466</v>
      </c>
      <c r="E156" s="67">
        <v>26.475000000000001</v>
      </c>
      <c r="F156" s="24" t="s">
        <v>87</v>
      </c>
      <c r="G156" s="25" t="s">
        <v>87</v>
      </c>
      <c r="K156" s="27">
        <f t="shared" si="16"/>
        <v>0</v>
      </c>
      <c r="N156" s="27">
        <f t="shared" si="17"/>
        <v>0</v>
      </c>
    </row>
    <row r="157" spans="1:14" x14ac:dyDescent="0.2">
      <c r="A157" s="67">
        <v>57</v>
      </c>
      <c r="C157" s="72">
        <v>43129</v>
      </c>
      <c r="D157" s="22" t="s">
        <v>469</v>
      </c>
      <c r="E157" s="67">
        <v>68.5</v>
      </c>
      <c r="F157" s="24" t="s">
        <v>473</v>
      </c>
      <c r="G157" s="25" t="s">
        <v>474</v>
      </c>
      <c r="H157" s="24">
        <v>1140</v>
      </c>
      <c r="I157" s="27">
        <v>2</v>
      </c>
      <c r="J157" s="70">
        <v>173390</v>
      </c>
      <c r="K157" s="27">
        <f t="shared" si="16"/>
        <v>495400</v>
      </c>
      <c r="L157" s="71">
        <v>702500</v>
      </c>
      <c r="M157" s="71">
        <v>2810</v>
      </c>
      <c r="N157" s="27">
        <f t="shared" si="17"/>
        <v>2812</v>
      </c>
    </row>
    <row r="158" spans="1:14" x14ac:dyDescent="0.2">
      <c r="D158" s="22" t="s">
        <v>470</v>
      </c>
      <c r="E158" s="67">
        <v>11</v>
      </c>
      <c r="F158" s="24" t="s">
        <v>87</v>
      </c>
      <c r="G158" s="25" t="s">
        <v>87</v>
      </c>
      <c r="K158" s="27">
        <f t="shared" si="16"/>
        <v>0</v>
      </c>
      <c r="N158" s="27">
        <f t="shared" si="17"/>
        <v>0</v>
      </c>
    </row>
    <row r="159" spans="1:14" x14ac:dyDescent="0.2">
      <c r="D159" s="22" t="s">
        <v>471</v>
      </c>
      <c r="E159" s="67">
        <v>48.87</v>
      </c>
      <c r="F159" s="24" t="s">
        <v>87</v>
      </c>
      <c r="G159" s="25" t="s">
        <v>87</v>
      </c>
      <c r="K159" s="27">
        <f t="shared" si="16"/>
        <v>0</v>
      </c>
      <c r="N159" s="27">
        <f t="shared" si="17"/>
        <v>0</v>
      </c>
    </row>
    <row r="160" spans="1:14" x14ac:dyDescent="0.2">
      <c r="D160" s="22" t="s">
        <v>472</v>
      </c>
      <c r="E160" s="67">
        <v>47.07</v>
      </c>
      <c r="F160" s="24" t="s">
        <v>87</v>
      </c>
      <c r="G160" s="25" t="s">
        <v>87</v>
      </c>
      <c r="K160" s="27">
        <f t="shared" si="16"/>
        <v>0</v>
      </c>
      <c r="N160" s="27">
        <f t="shared" si="17"/>
        <v>0</v>
      </c>
    </row>
    <row r="161" spans="1:15" x14ac:dyDescent="0.2">
      <c r="A161" s="67" t="s">
        <v>475</v>
      </c>
      <c r="C161" s="72">
        <v>43130</v>
      </c>
      <c r="D161" s="22" t="s">
        <v>476</v>
      </c>
      <c r="E161" s="67">
        <v>45.118000000000002</v>
      </c>
      <c r="F161" s="24" t="s">
        <v>478</v>
      </c>
      <c r="G161" s="25" t="s">
        <v>479</v>
      </c>
      <c r="H161" s="24">
        <v>190</v>
      </c>
      <c r="I161" s="27">
        <v>1</v>
      </c>
      <c r="J161" s="70">
        <v>90730</v>
      </c>
      <c r="K161" s="27">
        <f t="shared" si="16"/>
        <v>259230</v>
      </c>
      <c r="N161" s="27">
        <f t="shared" si="17"/>
        <v>1</v>
      </c>
    </row>
    <row r="162" spans="1:15" x14ac:dyDescent="0.2">
      <c r="D162" s="22" t="s">
        <v>477</v>
      </c>
      <c r="E162" s="67">
        <v>0.17910000000000001</v>
      </c>
      <c r="F162" s="24" t="s">
        <v>87</v>
      </c>
      <c r="G162" s="25" t="s">
        <v>87</v>
      </c>
      <c r="H162" s="24">
        <v>3010</v>
      </c>
      <c r="K162" s="27">
        <f t="shared" si="16"/>
        <v>0</v>
      </c>
      <c r="N162" s="27">
        <f t="shared" si="17"/>
        <v>0</v>
      </c>
    </row>
    <row r="163" spans="1:15" x14ac:dyDescent="0.2">
      <c r="A163" s="67">
        <v>58</v>
      </c>
      <c r="C163" s="72">
        <v>43130</v>
      </c>
      <c r="D163" s="22" t="s">
        <v>480</v>
      </c>
      <c r="E163" s="67">
        <v>1.01</v>
      </c>
      <c r="F163" s="24" t="s">
        <v>481</v>
      </c>
      <c r="G163" s="25" t="s">
        <v>482</v>
      </c>
      <c r="H163" s="24">
        <v>1200</v>
      </c>
      <c r="I163" s="27">
        <v>0.5</v>
      </c>
      <c r="J163" s="70">
        <v>25680</v>
      </c>
      <c r="K163" s="27">
        <f t="shared" si="16"/>
        <v>73370</v>
      </c>
      <c r="L163" s="71">
        <v>94900</v>
      </c>
      <c r="M163" s="71">
        <v>379.6</v>
      </c>
      <c r="N163" s="27">
        <f t="shared" si="17"/>
        <v>380.1</v>
      </c>
    </row>
    <row r="164" spans="1:15" x14ac:dyDescent="0.2">
      <c r="A164" s="67">
        <v>59</v>
      </c>
      <c r="B164" s="21" t="s">
        <v>118</v>
      </c>
      <c r="C164" s="72">
        <v>43130</v>
      </c>
      <c r="D164" s="22" t="s">
        <v>483</v>
      </c>
      <c r="E164" s="67" t="s">
        <v>485</v>
      </c>
      <c r="F164" s="24" t="s">
        <v>487</v>
      </c>
      <c r="G164" s="25" t="s">
        <v>488</v>
      </c>
      <c r="H164" s="24">
        <v>2010</v>
      </c>
      <c r="I164" s="27">
        <v>1</v>
      </c>
      <c r="J164" s="70">
        <v>31470</v>
      </c>
      <c r="K164" s="27">
        <f t="shared" si="16"/>
        <v>89910</v>
      </c>
      <c r="L164" s="71">
        <v>30000</v>
      </c>
      <c r="M164" s="71">
        <v>120</v>
      </c>
      <c r="N164" s="27">
        <f t="shared" si="17"/>
        <v>121</v>
      </c>
    </row>
    <row r="165" spans="1:15" x14ac:dyDescent="0.2">
      <c r="D165" s="22" t="s">
        <v>484</v>
      </c>
      <c r="E165" s="67" t="s">
        <v>486</v>
      </c>
      <c r="F165" s="24" t="s">
        <v>87</v>
      </c>
      <c r="G165" s="25" t="s">
        <v>87</v>
      </c>
      <c r="K165" s="27">
        <f t="shared" si="16"/>
        <v>0</v>
      </c>
      <c r="N165" s="27">
        <f t="shared" si="17"/>
        <v>0</v>
      </c>
    </row>
    <row r="166" spans="1:15" s="43" customFormat="1" x14ac:dyDescent="0.2">
      <c r="A166" s="39">
        <v>60</v>
      </c>
      <c r="B166" s="40" t="s">
        <v>118</v>
      </c>
      <c r="C166" s="41">
        <v>43130</v>
      </c>
      <c r="D166" s="42" t="s">
        <v>489</v>
      </c>
      <c r="E166" s="39">
        <v>1</v>
      </c>
      <c r="F166" s="43" t="s">
        <v>490</v>
      </c>
      <c r="G166" s="44" t="s">
        <v>491</v>
      </c>
      <c r="H166" s="43">
        <v>1170</v>
      </c>
      <c r="I166" s="45">
        <v>0.5</v>
      </c>
      <c r="J166" s="45">
        <v>22010</v>
      </c>
      <c r="K166" s="45">
        <f t="shared" si="16"/>
        <v>62890</v>
      </c>
      <c r="L166" s="46">
        <v>20000</v>
      </c>
      <c r="M166" s="46">
        <v>80</v>
      </c>
      <c r="N166" s="45">
        <f t="shared" si="17"/>
        <v>80.5</v>
      </c>
      <c r="O166" s="47"/>
    </row>
    <row r="167" spans="1:15" x14ac:dyDescent="0.2">
      <c r="N167" s="27">
        <f>SUM(N141:N166)</f>
        <v>8758.2900000000009</v>
      </c>
      <c r="O167" s="36">
        <v>66196</v>
      </c>
    </row>
    <row r="169" spans="1:15" x14ac:dyDescent="0.2">
      <c r="A169" s="67" t="s">
        <v>492</v>
      </c>
      <c r="C169" s="72">
        <v>43131</v>
      </c>
      <c r="D169" s="22" t="s">
        <v>493</v>
      </c>
      <c r="E169" s="67">
        <v>0.19009999999999999</v>
      </c>
      <c r="F169" s="24" t="s">
        <v>494</v>
      </c>
      <c r="G169" s="25" t="s">
        <v>495</v>
      </c>
      <c r="H169" s="24">
        <v>3010</v>
      </c>
      <c r="I169" s="27">
        <v>0.5</v>
      </c>
      <c r="J169" s="70">
        <v>24230</v>
      </c>
      <c r="K169" s="27">
        <f t="shared" ref="K169:K180" si="18">ROUND(J169/0.35,-1)</f>
        <v>69230</v>
      </c>
      <c r="N169" s="27">
        <f t="shared" ref="N169:N180" si="19">SUM(I169+M169)</f>
        <v>0.5</v>
      </c>
    </row>
    <row r="170" spans="1:15" x14ac:dyDescent="0.2">
      <c r="A170" s="67">
        <v>61</v>
      </c>
      <c r="C170" s="72">
        <v>43131</v>
      </c>
      <c r="D170" s="22" t="s">
        <v>496</v>
      </c>
      <c r="E170" s="67">
        <v>5.6539999999999999</v>
      </c>
      <c r="F170" s="24" t="s">
        <v>497</v>
      </c>
      <c r="G170" s="25" t="s">
        <v>498</v>
      </c>
      <c r="H170" s="24">
        <v>1170</v>
      </c>
      <c r="I170" s="27">
        <v>0.5</v>
      </c>
      <c r="J170" s="70">
        <v>5140</v>
      </c>
      <c r="K170" s="27">
        <f t="shared" si="18"/>
        <v>14690</v>
      </c>
      <c r="L170" s="71">
        <v>3963</v>
      </c>
      <c r="M170" s="71">
        <v>15.85</v>
      </c>
      <c r="N170" s="27">
        <f t="shared" si="19"/>
        <v>16.350000000000001</v>
      </c>
    </row>
    <row r="171" spans="1:15" x14ac:dyDescent="0.2">
      <c r="A171" s="67" t="s">
        <v>499</v>
      </c>
      <c r="C171" s="72">
        <v>43131</v>
      </c>
      <c r="D171" s="22" t="s">
        <v>500</v>
      </c>
      <c r="E171" s="67">
        <v>0.1079</v>
      </c>
      <c r="F171" s="24" t="s">
        <v>501</v>
      </c>
      <c r="G171" s="25" t="s">
        <v>502</v>
      </c>
      <c r="H171" s="24">
        <v>3010</v>
      </c>
      <c r="I171" s="27">
        <v>0.5</v>
      </c>
      <c r="J171" s="70">
        <v>17030</v>
      </c>
      <c r="K171" s="27">
        <f t="shared" si="18"/>
        <v>48660</v>
      </c>
      <c r="N171" s="27">
        <f t="shared" si="19"/>
        <v>0.5</v>
      </c>
    </row>
    <row r="172" spans="1:15" x14ac:dyDescent="0.2">
      <c r="A172" s="67" t="s">
        <v>503</v>
      </c>
      <c r="C172" s="72">
        <v>43131</v>
      </c>
      <c r="D172" s="22" t="s">
        <v>504</v>
      </c>
      <c r="E172" s="67">
        <v>6.9599999999999995E-2</v>
      </c>
      <c r="F172" s="24" t="s">
        <v>505</v>
      </c>
      <c r="G172" s="25" t="s">
        <v>506</v>
      </c>
      <c r="H172" s="24">
        <v>3010</v>
      </c>
      <c r="I172" s="27">
        <v>0.5</v>
      </c>
      <c r="J172" s="70">
        <v>14970</v>
      </c>
      <c r="K172" s="27">
        <f t="shared" si="18"/>
        <v>42770</v>
      </c>
      <c r="N172" s="27">
        <f t="shared" si="19"/>
        <v>0.5</v>
      </c>
    </row>
    <row r="173" spans="1:15" x14ac:dyDescent="0.2">
      <c r="A173" s="67">
        <v>63</v>
      </c>
      <c r="C173" s="72">
        <v>43131</v>
      </c>
      <c r="D173" s="22" t="s">
        <v>507</v>
      </c>
      <c r="E173" s="67">
        <v>0.34439999999999998</v>
      </c>
      <c r="F173" s="24" t="s">
        <v>508</v>
      </c>
      <c r="G173" s="25" t="s">
        <v>509</v>
      </c>
      <c r="H173" s="24">
        <v>2050</v>
      </c>
      <c r="I173" s="27">
        <v>0.5</v>
      </c>
      <c r="J173" s="70">
        <v>8490</v>
      </c>
      <c r="K173" s="27">
        <f t="shared" si="18"/>
        <v>24260</v>
      </c>
      <c r="L173" s="71">
        <v>28000</v>
      </c>
      <c r="M173" s="71">
        <v>112</v>
      </c>
      <c r="N173" s="27">
        <f t="shared" si="19"/>
        <v>112.5</v>
      </c>
    </row>
    <row r="174" spans="1:15" x14ac:dyDescent="0.2">
      <c r="A174" s="67">
        <v>62</v>
      </c>
      <c r="C174" s="72">
        <v>43131</v>
      </c>
      <c r="D174" s="22" t="s">
        <v>510</v>
      </c>
      <c r="E174" s="67">
        <v>0.23400000000000001</v>
      </c>
      <c r="F174" s="24" t="s">
        <v>513</v>
      </c>
      <c r="G174" s="25" t="s">
        <v>514</v>
      </c>
      <c r="H174" s="24">
        <v>1210</v>
      </c>
      <c r="I174" s="27">
        <v>1.5</v>
      </c>
      <c r="J174" s="70">
        <v>16800</v>
      </c>
      <c r="K174" s="27">
        <f t="shared" si="18"/>
        <v>48000</v>
      </c>
      <c r="L174" s="71">
        <v>32050</v>
      </c>
      <c r="M174" s="71">
        <v>128.19999999999999</v>
      </c>
      <c r="N174" s="27">
        <f t="shared" si="19"/>
        <v>129.69999999999999</v>
      </c>
    </row>
    <row r="175" spans="1:15" x14ac:dyDescent="0.2">
      <c r="D175" s="22" t="s">
        <v>511</v>
      </c>
      <c r="E175" s="67">
        <v>2.75</v>
      </c>
      <c r="F175" s="24" t="s">
        <v>87</v>
      </c>
      <c r="G175" s="24" t="s">
        <v>87</v>
      </c>
      <c r="K175" s="27">
        <f t="shared" si="18"/>
        <v>0</v>
      </c>
      <c r="N175" s="27">
        <f t="shared" si="19"/>
        <v>0</v>
      </c>
    </row>
    <row r="176" spans="1:15" x14ac:dyDescent="0.2">
      <c r="D176" s="22" t="s">
        <v>512</v>
      </c>
      <c r="E176" s="67">
        <v>2.54</v>
      </c>
      <c r="F176" s="24" t="s">
        <v>87</v>
      </c>
      <c r="G176" s="24" t="s">
        <v>87</v>
      </c>
      <c r="K176" s="27">
        <f t="shared" si="18"/>
        <v>0</v>
      </c>
      <c r="N176" s="27">
        <f t="shared" si="19"/>
        <v>0</v>
      </c>
    </row>
    <row r="177" spans="1:15" x14ac:dyDescent="0.2">
      <c r="A177" s="67" t="s">
        <v>516</v>
      </c>
      <c r="C177" s="72">
        <v>43131</v>
      </c>
      <c r="D177" s="22" t="s">
        <v>527</v>
      </c>
      <c r="E177" s="67">
        <v>0.11940000000000001</v>
      </c>
      <c r="F177" s="24" t="s">
        <v>528</v>
      </c>
      <c r="G177" s="25" t="s">
        <v>529</v>
      </c>
      <c r="H177" s="24">
        <v>3010</v>
      </c>
      <c r="I177" s="27">
        <v>0.5</v>
      </c>
      <c r="J177" s="70">
        <v>11300</v>
      </c>
      <c r="K177" s="27">
        <f t="shared" si="18"/>
        <v>32290</v>
      </c>
      <c r="N177" s="27">
        <f t="shared" si="19"/>
        <v>0.5</v>
      </c>
    </row>
    <row r="178" spans="1:15" x14ac:dyDescent="0.2">
      <c r="A178" s="67" t="s">
        <v>515</v>
      </c>
      <c r="C178" s="72">
        <v>43131</v>
      </c>
      <c r="D178" s="22" t="s">
        <v>517</v>
      </c>
      <c r="E178" s="67">
        <v>0.16569999999999999</v>
      </c>
      <c r="F178" s="24" t="s">
        <v>518</v>
      </c>
      <c r="G178" s="25" t="s">
        <v>519</v>
      </c>
      <c r="H178" s="24">
        <v>3010</v>
      </c>
      <c r="I178" s="27">
        <v>0.5</v>
      </c>
      <c r="J178" s="70">
        <v>9310</v>
      </c>
      <c r="K178" s="27">
        <f t="shared" si="18"/>
        <v>26600</v>
      </c>
      <c r="N178" s="27">
        <f t="shared" si="19"/>
        <v>0.5</v>
      </c>
    </row>
    <row r="179" spans="1:15" x14ac:dyDescent="0.2">
      <c r="A179" s="67" t="s">
        <v>520</v>
      </c>
      <c r="C179" s="72">
        <v>43131</v>
      </c>
      <c r="D179" s="22" t="s">
        <v>521</v>
      </c>
      <c r="E179" s="67">
        <v>0.1865</v>
      </c>
      <c r="F179" s="24" t="s">
        <v>518</v>
      </c>
      <c r="G179" s="25" t="s">
        <v>522</v>
      </c>
      <c r="H179" s="24">
        <v>3010</v>
      </c>
      <c r="I179" s="27">
        <v>0.5</v>
      </c>
      <c r="J179" s="70">
        <v>42550</v>
      </c>
      <c r="K179" s="27">
        <f t="shared" si="18"/>
        <v>121570</v>
      </c>
      <c r="N179" s="27">
        <f t="shared" si="19"/>
        <v>0.5</v>
      </c>
    </row>
    <row r="180" spans="1:15" s="43" customFormat="1" x14ac:dyDescent="0.2">
      <c r="A180" s="39" t="s">
        <v>523</v>
      </c>
      <c r="B180" s="40"/>
      <c r="C180" s="41">
        <v>43131</v>
      </c>
      <c r="D180" s="42" t="s">
        <v>524</v>
      </c>
      <c r="E180" s="39">
        <v>0.31419999999999998</v>
      </c>
      <c r="F180" s="43" t="s">
        <v>525</v>
      </c>
      <c r="G180" s="44" t="s">
        <v>526</v>
      </c>
      <c r="H180" s="43">
        <v>3010</v>
      </c>
      <c r="I180" s="45">
        <v>0.5</v>
      </c>
      <c r="J180" s="45">
        <v>32840</v>
      </c>
      <c r="K180" s="45">
        <f t="shared" si="18"/>
        <v>93830</v>
      </c>
      <c r="L180" s="46"/>
      <c r="M180" s="46"/>
      <c r="N180" s="45">
        <f t="shared" si="19"/>
        <v>0.5</v>
      </c>
      <c r="O180" s="47"/>
    </row>
    <row r="181" spans="1:15" x14ac:dyDescent="0.2">
      <c r="N181" s="27">
        <f>SUM(N169:N180)</f>
        <v>262.04999999999995</v>
      </c>
      <c r="O181" s="36">
        <v>66220</v>
      </c>
    </row>
    <row r="183" spans="1:15" x14ac:dyDescent="0.2">
      <c r="A183" s="67" t="s">
        <v>530</v>
      </c>
      <c r="C183" s="72">
        <v>43132</v>
      </c>
      <c r="D183" s="22" t="s">
        <v>531</v>
      </c>
      <c r="E183" s="67">
        <v>5.7869999999999999</v>
      </c>
      <c r="F183" s="24" t="s">
        <v>532</v>
      </c>
      <c r="G183" s="25" t="s">
        <v>533</v>
      </c>
      <c r="H183" s="24">
        <v>1210</v>
      </c>
      <c r="I183" s="27">
        <v>0.5</v>
      </c>
      <c r="J183" s="70">
        <v>35340</v>
      </c>
      <c r="K183" s="27">
        <f t="shared" ref="K183:K200" si="20">ROUND(J183/0.35,-1)</f>
        <v>100970</v>
      </c>
      <c r="N183" s="27">
        <f t="shared" ref="N183:N200" si="21">SUM(I183+M183)</f>
        <v>0.5</v>
      </c>
    </row>
    <row r="184" spans="1:15" x14ac:dyDescent="0.2">
      <c r="A184" s="67">
        <v>65</v>
      </c>
      <c r="C184" s="72">
        <v>43132</v>
      </c>
      <c r="D184" s="22" t="s">
        <v>534</v>
      </c>
      <c r="E184" s="67">
        <v>0.24099999999999999</v>
      </c>
      <c r="F184" s="24" t="s">
        <v>535</v>
      </c>
      <c r="G184" s="25" t="s">
        <v>536</v>
      </c>
      <c r="H184" s="24">
        <v>1100</v>
      </c>
      <c r="I184" s="27">
        <v>0.5</v>
      </c>
      <c r="J184" s="70">
        <v>21510</v>
      </c>
      <c r="K184" s="27">
        <f t="shared" si="20"/>
        <v>61460</v>
      </c>
      <c r="L184" s="71">
        <v>65000</v>
      </c>
      <c r="M184" s="71">
        <v>260</v>
      </c>
      <c r="N184" s="27">
        <f t="shared" si="21"/>
        <v>260.5</v>
      </c>
    </row>
    <row r="185" spans="1:15" x14ac:dyDescent="0.2">
      <c r="A185" s="67" t="s">
        <v>537</v>
      </c>
      <c r="C185" s="72">
        <v>43132</v>
      </c>
      <c r="D185" s="22" t="s">
        <v>429</v>
      </c>
      <c r="E185" s="67">
        <v>0.16070000000000001</v>
      </c>
      <c r="F185" s="24" t="s">
        <v>431</v>
      </c>
      <c r="G185" s="24" t="s">
        <v>369</v>
      </c>
      <c r="H185" s="24">
        <v>3010</v>
      </c>
      <c r="I185" s="27">
        <v>0.5</v>
      </c>
      <c r="J185" s="70">
        <v>22620</v>
      </c>
      <c r="K185" s="27">
        <f t="shared" si="20"/>
        <v>64630</v>
      </c>
      <c r="N185" s="27">
        <f t="shared" si="21"/>
        <v>0.5</v>
      </c>
    </row>
    <row r="186" spans="1:15" x14ac:dyDescent="0.2">
      <c r="A186" s="67">
        <v>64</v>
      </c>
      <c r="C186" s="72">
        <v>43131</v>
      </c>
      <c r="D186" s="22" t="s">
        <v>538</v>
      </c>
      <c r="E186" s="67">
        <v>18.274000000000001</v>
      </c>
      <c r="F186" s="24" t="s">
        <v>539</v>
      </c>
      <c r="G186" s="25" t="s">
        <v>540</v>
      </c>
      <c r="H186" s="24">
        <v>1220</v>
      </c>
      <c r="I186" s="27">
        <v>0.5</v>
      </c>
      <c r="J186" s="70">
        <v>70270</v>
      </c>
      <c r="K186" s="27">
        <f t="shared" si="20"/>
        <v>200770</v>
      </c>
      <c r="L186" s="71">
        <v>260000</v>
      </c>
      <c r="M186" s="71">
        <v>1040</v>
      </c>
      <c r="N186" s="27">
        <f t="shared" si="21"/>
        <v>1040.5</v>
      </c>
    </row>
    <row r="187" spans="1:15" x14ac:dyDescent="0.2">
      <c r="A187" s="67">
        <v>66</v>
      </c>
      <c r="C187" s="72">
        <v>43132</v>
      </c>
      <c r="D187" s="22" t="s">
        <v>541</v>
      </c>
      <c r="E187" s="67">
        <v>1.5840000000000001</v>
      </c>
      <c r="F187" s="24" t="s">
        <v>543</v>
      </c>
      <c r="G187" s="25" t="s">
        <v>544</v>
      </c>
      <c r="H187" s="24">
        <v>1170</v>
      </c>
      <c r="I187" s="27">
        <v>1</v>
      </c>
      <c r="J187" s="70">
        <v>96880</v>
      </c>
      <c r="K187" s="27">
        <f t="shared" si="20"/>
        <v>276800</v>
      </c>
      <c r="L187" s="71">
        <v>120000</v>
      </c>
      <c r="M187" s="71">
        <v>480</v>
      </c>
      <c r="N187" s="27">
        <f t="shared" si="21"/>
        <v>481</v>
      </c>
    </row>
    <row r="188" spans="1:15" x14ac:dyDescent="0.2">
      <c r="D188" s="22" t="s">
        <v>542</v>
      </c>
      <c r="E188" s="67">
        <v>66.590299999999999</v>
      </c>
      <c r="F188" s="24" t="s">
        <v>87</v>
      </c>
      <c r="G188" s="25" t="s">
        <v>87</v>
      </c>
      <c r="K188" s="27">
        <f t="shared" si="20"/>
        <v>0</v>
      </c>
      <c r="N188" s="27">
        <f t="shared" si="21"/>
        <v>0</v>
      </c>
    </row>
    <row r="189" spans="1:15" x14ac:dyDescent="0.2">
      <c r="A189" s="67">
        <v>67</v>
      </c>
      <c r="C189" s="72">
        <v>43133</v>
      </c>
      <c r="D189" s="22" t="s">
        <v>545</v>
      </c>
      <c r="E189" s="67">
        <v>27.38</v>
      </c>
      <c r="F189" s="24" t="s">
        <v>546</v>
      </c>
      <c r="G189" s="25" t="s">
        <v>547</v>
      </c>
      <c r="H189" s="24">
        <v>1220</v>
      </c>
      <c r="I189" s="27">
        <v>0.5</v>
      </c>
      <c r="J189" s="70">
        <v>99110</v>
      </c>
      <c r="K189" s="27">
        <f t="shared" si="20"/>
        <v>283170</v>
      </c>
      <c r="L189" s="71">
        <v>47196</v>
      </c>
      <c r="M189" s="71">
        <v>188.78</v>
      </c>
      <c r="N189" s="27">
        <f t="shared" si="21"/>
        <v>189.28</v>
      </c>
    </row>
    <row r="190" spans="1:15" x14ac:dyDescent="0.2">
      <c r="A190" s="67">
        <v>68</v>
      </c>
      <c r="C190" s="72">
        <v>43133</v>
      </c>
      <c r="D190" s="22" t="s">
        <v>283</v>
      </c>
      <c r="E190" s="67">
        <v>9.4600000000000009</v>
      </c>
      <c r="F190" s="24" t="s">
        <v>286</v>
      </c>
      <c r="G190" s="25" t="s">
        <v>548</v>
      </c>
      <c r="H190" s="24">
        <v>1050</v>
      </c>
      <c r="I190" s="27">
        <v>1</v>
      </c>
      <c r="J190" s="70">
        <v>26230</v>
      </c>
      <c r="K190" s="27">
        <f t="shared" si="20"/>
        <v>74940</v>
      </c>
      <c r="L190" s="71">
        <v>160000</v>
      </c>
      <c r="M190" s="71">
        <v>640</v>
      </c>
      <c r="N190" s="27">
        <f t="shared" si="21"/>
        <v>641</v>
      </c>
    </row>
    <row r="191" spans="1:15" x14ac:dyDescent="0.2">
      <c r="D191" s="22" t="s">
        <v>284</v>
      </c>
      <c r="E191" s="67">
        <v>0.54</v>
      </c>
      <c r="F191" s="24" t="s">
        <v>87</v>
      </c>
      <c r="G191" s="25" t="s">
        <v>87</v>
      </c>
      <c r="H191" s="24">
        <v>1220</v>
      </c>
      <c r="K191" s="27">
        <f t="shared" si="20"/>
        <v>0</v>
      </c>
      <c r="N191" s="27">
        <f t="shared" si="21"/>
        <v>0</v>
      </c>
    </row>
    <row r="192" spans="1:15" x14ac:dyDescent="0.2">
      <c r="A192" s="67" t="s">
        <v>549</v>
      </c>
      <c r="C192" s="72">
        <v>43133</v>
      </c>
      <c r="D192" s="22" t="s">
        <v>550</v>
      </c>
      <c r="E192" s="67">
        <v>1.552</v>
      </c>
      <c r="F192" s="24" t="s">
        <v>553</v>
      </c>
      <c r="G192" s="25" t="s">
        <v>554</v>
      </c>
      <c r="H192" s="24">
        <v>1150</v>
      </c>
      <c r="I192" s="27">
        <v>1.5</v>
      </c>
      <c r="J192" s="70">
        <v>63870</v>
      </c>
      <c r="K192" s="27">
        <f t="shared" si="20"/>
        <v>182490</v>
      </c>
      <c r="N192" s="27">
        <f t="shared" si="21"/>
        <v>1.5</v>
      </c>
    </row>
    <row r="193" spans="1:15" x14ac:dyDescent="0.2">
      <c r="D193" s="22" t="s">
        <v>551</v>
      </c>
      <c r="E193" s="67">
        <v>3.6455000000000002</v>
      </c>
      <c r="F193" s="24" t="s">
        <v>87</v>
      </c>
      <c r="G193" s="25" t="s">
        <v>87</v>
      </c>
      <c r="H193" s="24">
        <v>1060</v>
      </c>
      <c r="K193" s="27">
        <f t="shared" si="20"/>
        <v>0</v>
      </c>
      <c r="N193" s="27">
        <f t="shared" si="21"/>
        <v>0</v>
      </c>
    </row>
    <row r="194" spans="1:15" x14ac:dyDescent="0.2">
      <c r="D194" s="22" t="s">
        <v>552</v>
      </c>
      <c r="E194" s="67">
        <v>10.545999999999999</v>
      </c>
      <c r="F194" s="24" t="s">
        <v>87</v>
      </c>
      <c r="G194" s="25" t="s">
        <v>87</v>
      </c>
      <c r="H194" s="24">
        <v>1060</v>
      </c>
      <c r="K194" s="27">
        <f t="shared" si="20"/>
        <v>0</v>
      </c>
      <c r="N194" s="27">
        <f t="shared" si="21"/>
        <v>0</v>
      </c>
    </row>
    <row r="195" spans="1:15" x14ac:dyDescent="0.2">
      <c r="A195" s="67">
        <v>69</v>
      </c>
      <c r="C195" s="72">
        <v>43133</v>
      </c>
      <c r="D195" s="22" t="s">
        <v>555</v>
      </c>
      <c r="E195" s="67">
        <v>0.13200000000000001</v>
      </c>
      <c r="F195" s="24" t="s">
        <v>557</v>
      </c>
      <c r="G195" s="25" t="s">
        <v>558</v>
      </c>
      <c r="H195" s="24">
        <v>1080</v>
      </c>
      <c r="I195" s="27">
        <v>1</v>
      </c>
      <c r="J195" s="70">
        <v>48630</v>
      </c>
      <c r="K195" s="27">
        <f t="shared" si="20"/>
        <v>138940</v>
      </c>
      <c r="L195" s="71">
        <v>181340</v>
      </c>
      <c r="M195" s="71">
        <v>725.36</v>
      </c>
      <c r="N195" s="27">
        <f t="shared" si="21"/>
        <v>726.36</v>
      </c>
    </row>
    <row r="196" spans="1:15" x14ac:dyDescent="0.2">
      <c r="D196" s="22" t="s">
        <v>556</v>
      </c>
      <c r="E196" s="67">
        <v>36.796999999999997</v>
      </c>
      <c r="F196" s="24" t="s">
        <v>87</v>
      </c>
      <c r="G196" s="25" t="s">
        <v>87</v>
      </c>
      <c r="K196" s="27">
        <f t="shared" si="20"/>
        <v>0</v>
      </c>
      <c r="N196" s="27">
        <f t="shared" si="21"/>
        <v>0</v>
      </c>
    </row>
    <row r="197" spans="1:15" x14ac:dyDescent="0.2">
      <c r="A197" s="67" t="s">
        <v>559</v>
      </c>
      <c r="C197" s="72">
        <v>43133</v>
      </c>
      <c r="D197" s="22" t="s">
        <v>560</v>
      </c>
      <c r="E197" s="67">
        <v>66.338999999999999</v>
      </c>
      <c r="F197" s="24" t="s">
        <v>561</v>
      </c>
      <c r="G197" s="25" t="s">
        <v>562</v>
      </c>
      <c r="H197" s="24">
        <v>1030</v>
      </c>
      <c r="I197" s="27">
        <v>0.5</v>
      </c>
      <c r="J197" s="70">
        <v>194000</v>
      </c>
      <c r="K197" s="27">
        <f t="shared" si="20"/>
        <v>554290</v>
      </c>
      <c r="N197" s="27">
        <f t="shared" si="21"/>
        <v>0.5</v>
      </c>
    </row>
    <row r="198" spans="1:15" x14ac:dyDescent="0.2">
      <c r="A198" s="67">
        <v>70</v>
      </c>
      <c r="C198" s="72">
        <v>43136</v>
      </c>
      <c r="D198" s="22" t="s">
        <v>563</v>
      </c>
      <c r="E198" s="67">
        <v>0.65769999999999995</v>
      </c>
      <c r="F198" s="24" t="s">
        <v>565</v>
      </c>
      <c r="G198" s="25" t="s">
        <v>566</v>
      </c>
      <c r="H198" s="24">
        <v>3010</v>
      </c>
      <c r="I198" s="27">
        <v>1</v>
      </c>
      <c r="J198" s="70">
        <v>210490</v>
      </c>
      <c r="K198" s="27">
        <f t="shared" si="20"/>
        <v>601400</v>
      </c>
      <c r="L198" s="71">
        <v>450000</v>
      </c>
      <c r="M198" s="71">
        <v>1800</v>
      </c>
      <c r="N198" s="27">
        <f t="shared" si="21"/>
        <v>1801</v>
      </c>
    </row>
    <row r="199" spans="1:15" x14ac:dyDescent="0.2">
      <c r="D199" s="22" t="s">
        <v>564</v>
      </c>
      <c r="E199" s="67">
        <v>161.76400000000001</v>
      </c>
      <c r="F199" s="24" t="s">
        <v>87</v>
      </c>
      <c r="G199" s="25" t="s">
        <v>87</v>
      </c>
      <c r="H199" s="24">
        <v>1070</v>
      </c>
      <c r="K199" s="27">
        <f t="shared" si="20"/>
        <v>0</v>
      </c>
      <c r="N199" s="27">
        <f t="shared" si="21"/>
        <v>0</v>
      </c>
    </row>
    <row r="200" spans="1:15" s="43" customFormat="1" x14ac:dyDescent="0.2">
      <c r="A200" s="39" t="s">
        <v>569</v>
      </c>
      <c r="B200" s="40"/>
      <c r="C200" s="41">
        <v>43136</v>
      </c>
      <c r="D200" s="42" t="s">
        <v>570</v>
      </c>
      <c r="E200" s="39">
        <v>11</v>
      </c>
      <c r="F200" s="43" t="s">
        <v>571</v>
      </c>
      <c r="G200" s="44" t="s">
        <v>572</v>
      </c>
      <c r="H200" s="43">
        <v>1180</v>
      </c>
      <c r="I200" s="45">
        <v>0.5</v>
      </c>
      <c r="J200" s="45">
        <v>7140</v>
      </c>
      <c r="K200" s="45">
        <f t="shared" si="20"/>
        <v>20400</v>
      </c>
      <c r="L200" s="46"/>
      <c r="M200" s="46"/>
      <c r="N200" s="45">
        <f t="shared" si="21"/>
        <v>0.5</v>
      </c>
      <c r="O200" s="47"/>
    </row>
    <row r="201" spans="1:15" x14ac:dyDescent="0.2">
      <c r="N201" s="27">
        <f>SUM(N183:N200)</f>
        <v>5143.1399999999994</v>
      </c>
      <c r="O201" s="36">
        <v>66275</v>
      </c>
    </row>
    <row r="203" spans="1:15" x14ac:dyDescent="0.2">
      <c r="A203" s="67">
        <v>71</v>
      </c>
      <c r="C203" s="72">
        <v>43136</v>
      </c>
      <c r="D203" s="22" t="s">
        <v>573</v>
      </c>
      <c r="E203" s="67">
        <v>1.91</v>
      </c>
      <c r="F203" s="24" t="s">
        <v>575</v>
      </c>
      <c r="G203" s="25" t="s">
        <v>576</v>
      </c>
      <c r="H203" s="24">
        <v>1220</v>
      </c>
      <c r="I203" s="27">
        <v>1</v>
      </c>
      <c r="J203" s="70">
        <v>37120</v>
      </c>
      <c r="K203" s="27">
        <f t="shared" ref="K203:K211" si="22">ROUND(J203/0.35,-1)</f>
        <v>106060</v>
      </c>
      <c r="L203" s="71">
        <v>150000</v>
      </c>
      <c r="M203" s="71">
        <v>600</v>
      </c>
      <c r="N203" s="27">
        <f t="shared" ref="N203:N211" si="23">SUM(I203+M203)</f>
        <v>601</v>
      </c>
    </row>
    <row r="204" spans="1:15" x14ac:dyDescent="0.2">
      <c r="D204" s="22" t="s">
        <v>574</v>
      </c>
      <c r="E204" s="67">
        <v>78.188000000000002</v>
      </c>
      <c r="F204" s="24" t="s">
        <v>87</v>
      </c>
      <c r="K204" s="27">
        <f t="shared" si="22"/>
        <v>0</v>
      </c>
      <c r="N204" s="27">
        <f t="shared" si="23"/>
        <v>0</v>
      </c>
      <c r="O204" s="38"/>
    </row>
    <row r="205" spans="1:15" x14ac:dyDescent="0.2">
      <c r="A205" s="67">
        <v>72</v>
      </c>
      <c r="C205" s="72">
        <v>43137</v>
      </c>
      <c r="D205" s="22" t="s">
        <v>578</v>
      </c>
      <c r="E205" s="67">
        <v>0.24329999999999999</v>
      </c>
      <c r="F205" s="24" t="s">
        <v>579</v>
      </c>
      <c r="G205" s="25" t="s">
        <v>580</v>
      </c>
      <c r="H205" s="24">
        <v>3010</v>
      </c>
      <c r="I205" s="27">
        <v>0.5</v>
      </c>
      <c r="J205" s="70">
        <v>25950</v>
      </c>
      <c r="K205" s="27">
        <f t="shared" si="22"/>
        <v>74140</v>
      </c>
      <c r="L205" s="71">
        <v>84900</v>
      </c>
      <c r="M205" s="71">
        <v>339.6</v>
      </c>
      <c r="N205" s="27">
        <f t="shared" si="23"/>
        <v>340.1</v>
      </c>
    </row>
    <row r="206" spans="1:15" x14ac:dyDescent="0.2">
      <c r="A206" s="67" t="s">
        <v>581</v>
      </c>
      <c r="C206" s="72">
        <v>43137</v>
      </c>
      <c r="D206" s="22" t="s">
        <v>582</v>
      </c>
      <c r="E206" s="67">
        <v>1.2889999999999999</v>
      </c>
      <c r="F206" s="24" t="s">
        <v>583</v>
      </c>
      <c r="G206" s="24" t="s">
        <v>584</v>
      </c>
      <c r="H206" s="24">
        <v>1220</v>
      </c>
      <c r="I206" s="27">
        <v>0.5</v>
      </c>
      <c r="J206" s="70">
        <v>7470</v>
      </c>
      <c r="K206" s="27">
        <f t="shared" si="22"/>
        <v>21340</v>
      </c>
      <c r="N206" s="27">
        <f t="shared" si="23"/>
        <v>0.5</v>
      </c>
    </row>
    <row r="207" spans="1:15" x14ac:dyDescent="0.2">
      <c r="A207" s="67" t="s">
        <v>577</v>
      </c>
      <c r="C207" s="72">
        <v>43133</v>
      </c>
      <c r="D207" s="22" t="s">
        <v>585</v>
      </c>
      <c r="E207" s="67">
        <v>169.75700000000001</v>
      </c>
      <c r="F207" s="24" t="s">
        <v>166</v>
      </c>
      <c r="G207" s="25" t="s">
        <v>587</v>
      </c>
      <c r="H207" s="24">
        <v>1150</v>
      </c>
      <c r="I207" s="27">
        <v>1</v>
      </c>
      <c r="J207" s="70">
        <v>381970</v>
      </c>
      <c r="K207" s="27">
        <f t="shared" si="22"/>
        <v>1091340</v>
      </c>
      <c r="N207" s="27">
        <f t="shared" si="23"/>
        <v>1</v>
      </c>
    </row>
    <row r="208" spans="1:15" x14ac:dyDescent="0.2">
      <c r="D208" s="22" t="s">
        <v>586</v>
      </c>
      <c r="E208" s="67">
        <v>9.6129999999999995</v>
      </c>
      <c r="F208" s="24" t="s">
        <v>87</v>
      </c>
      <c r="G208" s="25" t="s">
        <v>87</v>
      </c>
      <c r="K208" s="27">
        <f t="shared" si="22"/>
        <v>0</v>
      </c>
      <c r="N208" s="27">
        <f t="shared" si="23"/>
        <v>0</v>
      </c>
    </row>
    <row r="209" spans="1:15" x14ac:dyDescent="0.2">
      <c r="A209" s="67" t="s">
        <v>588</v>
      </c>
      <c r="C209" s="72">
        <v>43137</v>
      </c>
      <c r="D209" s="22" t="s">
        <v>589</v>
      </c>
      <c r="E209" s="67">
        <v>40</v>
      </c>
      <c r="F209" s="24" t="s">
        <v>590</v>
      </c>
      <c r="G209" s="25" t="s">
        <v>591</v>
      </c>
      <c r="H209" s="24">
        <v>1150</v>
      </c>
      <c r="I209" s="27">
        <v>0.5</v>
      </c>
      <c r="J209" s="70">
        <v>69350</v>
      </c>
      <c r="K209" s="27">
        <f t="shared" si="22"/>
        <v>198140</v>
      </c>
      <c r="N209" s="27">
        <f t="shared" si="23"/>
        <v>0.5</v>
      </c>
    </row>
    <row r="210" spans="1:15" x14ac:dyDescent="0.2">
      <c r="A210" s="67" t="s">
        <v>592</v>
      </c>
      <c r="C210" s="72">
        <v>43138</v>
      </c>
      <c r="D210" s="22" t="s">
        <v>593</v>
      </c>
      <c r="E210" s="67">
        <v>1.8640000000000001</v>
      </c>
      <c r="F210" s="24" t="s">
        <v>594</v>
      </c>
      <c r="G210" s="25" t="s">
        <v>595</v>
      </c>
      <c r="H210" s="24">
        <v>1200</v>
      </c>
      <c r="I210" s="27">
        <v>0.5</v>
      </c>
      <c r="J210" s="70">
        <v>10950</v>
      </c>
      <c r="K210" s="27">
        <f t="shared" si="22"/>
        <v>31290</v>
      </c>
      <c r="N210" s="27">
        <f t="shared" si="23"/>
        <v>0.5</v>
      </c>
    </row>
    <row r="211" spans="1:15" s="43" customFormat="1" x14ac:dyDescent="0.2">
      <c r="A211" s="39">
        <v>74</v>
      </c>
      <c r="B211" s="40"/>
      <c r="C211" s="41">
        <v>43138</v>
      </c>
      <c r="D211" s="42" t="s">
        <v>596</v>
      </c>
      <c r="E211" s="39">
        <v>0.2</v>
      </c>
      <c r="F211" s="43" t="s">
        <v>597</v>
      </c>
      <c r="G211" s="44" t="s">
        <v>598</v>
      </c>
      <c r="H211" s="43">
        <v>3010</v>
      </c>
      <c r="I211" s="45">
        <v>0.5</v>
      </c>
      <c r="J211" s="45">
        <v>28570</v>
      </c>
      <c r="K211" s="45">
        <f t="shared" si="22"/>
        <v>81630</v>
      </c>
      <c r="L211" s="46">
        <v>75000</v>
      </c>
      <c r="M211" s="46">
        <v>300</v>
      </c>
      <c r="N211" s="45">
        <f t="shared" si="23"/>
        <v>300.5</v>
      </c>
      <c r="O211" s="47"/>
    </row>
    <row r="212" spans="1:15" x14ac:dyDescent="0.2">
      <c r="N212" s="27">
        <f>SUM(N203:N211)</f>
        <v>1244.0999999999999</v>
      </c>
      <c r="O212" s="36">
        <v>66305</v>
      </c>
    </row>
    <row r="214" spans="1:15" x14ac:dyDescent="0.2">
      <c r="A214" s="67">
        <v>76</v>
      </c>
      <c r="C214" s="72">
        <v>43139</v>
      </c>
      <c r="D214" s="22" t="s">
        <v>599</v>
      </c>
      <c r="E214" s="67">
        <v>0.89300000000000002</v>
      </c>
      <c r="F214" s="24" t="s">
        <v>600</v>
      </c>
      <c r="G214" s="25" t="s">
        <v>601</v>
      </c>
      <c r="H214" s="24">
        <v>1110</v>
      </c>
      <c r="I214" s="27">
        <v>0.5</v>
      </c>
      <c r="J214" s="70">
        <v>17410</v>
      </c>
      <c r="K214" s="27">
        <f t="shared" ref="K214:K222" si="24">ROUND(J214/0.35,-1)</f>
        <v>49740</v>
      </c>
      <c r="L214" s="71">
        <v>15500</v>
      </c>
      <c r="M214" s="71">
        <v>62</v>
      </c>
      <c r="N214" s="27">
        <f t="shared" ref="N214:N222" si="25">SUM(I214+M214)</f>
        <v>62.5</v>
      </c>
    </row>
    <row r="215" spans="1:15" x14ac:dyDescent="0.2">
      <c r="A215" s="67" t="s">
        <v>610</v>
      </c>
      <c r="C215" s="72">
        <v>43139</v>
      </c>
      <c r="D215" s="22" t="s">
        <v>611</v>
      </c>
      <c r="E215" s="67">
        <v>0.43</v>
      </c>
      <c r="F215" s="24" t="s">
        <v>613</v>
      </c>
      <c r="G215" s="25" t="s">
        <v>614</v>
      </c>
      <c r="H215" s="24">
        <v>3010</v>
      </c>
      <c r="I215" s="27">
        <v>1</v>
      </c>
      <c r="J215" s="70">
        <v>49050</v>
      </c>
      <c r="K215" s="27">
        <f t="shared" si="24"/>
        <v>140140</v>
      </c>
      <c r="N215" s="27">
        <f t="shared" si="25"/>
        <v>1</v>
      </c>
    </row>
    <row r="216" spans="1:15" x14ac:dyDescent="0.2">
      <c r="D216" s="22" t="s">
        <v>612</v>
      </c>
      <c r="E216" s="67">
        <v>0.45950000000000002</v>
      </c>
      <c r="F216" s="24" t="s">
        <v>87</v>
      </c>
      <c r="G216" s="25" t="s">
        <v>87</v>
      </c>
      <c r="K216" s="27">
        <f t="shared" si="24"/>
        <v>0</v>
      </c>
      <c r="N216" s="27">
        <f t="shared" si="25"/>
        <v>0</v>
      </c>
    </row>
    <row r="217" spans="1:15" x14ac:dyDescent="0.2">
      <c r="A217" s="67">
        <v>77</v>
      </c>
      <c r="C217" s="72">
        <v>43140</v>
      </c>
      <c r="D217" s="22" t="s">
        <v>615</v>
      </c>
      <c r="E217" s="67">
        <v>37.869</v>
      </c>
      <c r="F217" s="24" t="s">
        <v>256</v>
      </c>
      <c r="G217" s="25" t="s">
        <v>616</v>
      </c>
      <c r="H217" s="24">
        <v>1010</v>
      </c>
      <c r="I217" s="27">
        <v>0.5</v>
      </c>
      <c r="J217" s="70">
        <v>58750</v>
      </c>
      <c r="K217" s="27">
        <f t="shared" si="24"/>
        <v>167860</v>
      </c>
      <c r="L217" s="71">
        <v>227214</v>
      </c>
      <c r="M217" s="71">
        <v>908.86</v>
      </c>
      <c r="N217" s="27">
        <f t="shared" si="25"/>
        <v>909.36</v>
      </c>
    </row>
    <row r="218" spans="1:15" x14ac:dyDescent="0.2">
      <c r="A218" s="67" t="s">
        <v>617</v>
      </c>
      <c r="C218" s="72">
        <v>43140</v>
      </c>
      <c r="D218" s="22" t="s">
        <v>618</v>
      </c>
      <c r="E218" s="67">
        <v>7.1580000000000004</v>
      </c>
      <c r="F218" s="24" t="s">
        <v>619</v>
      </c>
      <c r="G218" s="25" t="s">
        <v>620</v>
      </c>
      <c r="H218" s="24">
        <v>1170</v>
      </c>
      <c r="I218" s="27">
        <v>0.5</v>
      </c>
      <c r="J218" s="70">
        <v>29520</v>
      </c>
      <c r="K218" s="27">
        <f t="shared" si="24"/>
        <v>84340</v>
      </c>
      <c r="N218" s="27">
        <f t="shared" si="25"/>
        <v>0.5</v>
      </c>
    </row>
    <row r="219" spans="1:15" x14ac:dyDescent="0.2">
      <c r="A219" s="67" t="s">
        <v>621</v>
      </c>
      <c r="C219" s="72">
        <v>43140</v>
      </c>
      <c r="D219" s="22" t="s">
        <v>622</v>
      </c>
      <c r="E219" s="67">
        <v>30.178999999999998</v>
      </c>
      <c r="F219" s="24" t="s">
        <v>619</v>
      </c>
      <c r="G219" s="25" t="s">
        <v>620</v>
      </c>
      <c r="H219" s="24">
        <v>1170</v>
      </c>
      <c r="I219" s="27">
        <v>0.5</v>
      </c>
      <c r="J219" s="70">
        <v>31630</v>
      </c>
      <c r="K219" s="27">
        <f t="shared" si="24"/>
        <v>90370</v>
      </c>
      <c r="N219" s="27">
        <f t="shared" si="25"/>
        <v>0.5</v>
      </c>
    </row>
    <row r="220" spans="1:15" x14ac:dyDescent="0.2">
      <c r="A220" s="67" t="s">
        <v>623</v>
      </c>
      <c r="C220" s="72">
        <v>43140</v>
      </c>
      <c r="D220" s="22" t="s">
        <v>624</v>
      </c>
      <c r="E220" s="67">
        <v>68.682000000000002</v>
      </c>
      <c r="F220" s="24" t="s">
        <v>619</v>
      </c>
      <c r="G220" s="25" t="s">
        <v>620</v>
      </c>
      <c r="H220" s="24">
        <v>1170</v>
      </c>
      <c r="I220" s="27">
        <v>0.5</v>
      </c>
      <c r="J220" s="70">
        <v>14420</v>
      </c>
      <c r="K220" s="27">
        <f t="shared" si="24"/>
        <v>41200</v>
      </c>
      <c r="N220" s="27">
        <f t="shared" si="25"/>
        <v>0.5</v>
      </c>
    </row>
    <row r="221" spans="1:15" x14ac:dyDescent="0.2">
      <c r="A221" s="67">
        <v>78</v>
      </c>
      <c r="C221" s="72">
        <v>43140</v>
      </c>
      <c r="D221" s="22" t="s">
        <v>625</v>
      </c>
      <c r="E221" s="67">
        <v>4.75</v>
      </c>
      <c r="F221" s="24" t="s">
        <v>626</v>
      </c>
      <c r="G221" s="25" t="s">
        <v>627</v>
      </c>
      <c r="H221" s="24">
        <v>1110</v>
      </c>
      <c r="I221" s="27">
        <v>0.5</v>
      </c>
      <c r="J221" s="70">
        <v>5950</v>
      </c>
      <c r="K221" s="27">
        <f t="shared" si="24"/>
        <v>17000</v>
      </c>
      <c r="L221" s="71">
        <v>14500</v>
      </c>
      <c r="M221" s="71">
        <v>58</v>
      </c>
      <c r="N221" s="27">
        <f t="shared" si="25"/>
        <v>58.5</v>
      </c>
    </row>
    <row r="222" spans="1:15" s="43" customFormat="1" x14ac:dyDescent="0.2">
      <c r="A222" s="39" t="s">
        <v>628</v>
      </c>
      <c r="B222" s="40"/>
      <c r="C222" s="41">
        <v>43140</v>
      </c>
      <c r="D222" s="42" t="s">
        <v>629</v>
      </c>
      <c r="E222" s="39">
        <v>7.407</v>
      </c>
      <c r="F222" s="43" t="s">
        <v>583</v>
      </c>
      <c r="G222" s="43" t="s">
        <v>584</v>
      </c>
      <c r="H222" s="43">
        <v>1220</v>
      </c>
      <c r="I222" s="45">
        <v>0.5</v>
      </c>
      <c r="J222" s="45">
        <v>46270</v>
      </c>
      <c r="K222" s="45">
        <f t="shared" si="24"/>
        <v>132200</v>
      </c>
      <c r="L222" s="46"/>
      <c r="M222" s="46"/>
      <c r="N222" s="45">
        <f t="shared" si="25"/>
        <v>0.5</v>
      </c>
      <c r="O222" s="47"/>
    </row>
    <row r="223" spans="1:15" x14ac:dyDescent="0.2">
      <c r="N223" s="27">
        <f>SUM(N214:N222)</f>
        <v>1033.3600000000001</v>
      </c>
      <c r="O223" s="36">
        <v>66324</v>
      </c>
    </row>
    <row r="225" spans="1:15" x14ac:dyDescent="0.2">
      <c r="A225" s="67">
        <v>79</v>
      </c>
      <c r="C225" s="72">
        <v>43143</v>
      </c>
      <c r="D225" s="22" t="s">
        <v>630</v>
      </c>
      <c r="E225" s="67">
        <v>14.045999999999999</v>
      </c>
      <c r="F225" s="24" t="s">
        <v>631</v>
      </c>
      <c r="G225" s="25" t="s">
        <v>632</v>
      </c>
      <c r="H225" s="24">
        <v>1160</v>
      </c>
      <c r="I225" s="27">
        <v>0.5</v>
      </c>
      <c r="J225" s="70">
        <v>33490</v>
      </c>
      <c r="K225" s="27">
        <f>ROUND(J225/0.35,-1)</f>
        <v>95690</v>
      </c>
      <c r="L225" s="71">
        <v>100000</v>
      </c>
      <c r="M225" s="71">
        <v>400</v>
      </c>
      <c r="N225" s="27">
        <f>SUM(I225+M225)</f>
        <v>400.5</v>
      </c>
    </row>
    <row r="226" spans="1:15" x14ac:dyDescent="0.2">
      <c r="A226" s="67" t="s">
        <v>633</v>
      </c>
      <c r="C226" s="72">
        <v>43143</v>
      </c>
      <c r="D226" s="22" t="s">
        <v>634</v>
      </c>
      <c r="E226" s="67">
        <v>1.3360000000000001</v>
      </c>
      <c r="F226" s="24" t="s">
        <v>636</v>
      </c>
      <c r="G226" s="24" t="s">
        <v>637</v>
      </c>
      <c r="H226" s="24">
        <v>1120</v>
      </c>
      <c r="I226" s="27">
        <v>1</v>
      </c>
      <c r="J226" s="70">
        <v>41330</v>
      </c>
      <c r="K226" s="27">
        <f>ROUND(J226/0.35,-1)</f>
        <v>118090</v>
      </c>
      <c r="N226" s="27">
        <f>SUM(I226+M226)</f>
        <v>1</v>
      </c>
    </row>
    <row r="227" spans="1:15" x14ac:dyDescent="0.2">
      <c r="D227" s="22" t="s">
        <v>635</v>
      </c>
      <c r="E227" s="67">
        <v>7.2480000000000002</v>
      </c>
      <c r="F227" s="24" t="s">
        <v>87</v>
      </c>
      <c r="G227" s="25" t="s">
        <v>87</v>
      </c>
      <c r="K227" s="27">
        <f>ROUND(J227/0.35,-1)</f>
        <v>0</v>
      </c>
      <c r="N227" s="27">
        <f>SUM(I227+M227)</f>
        <v>0</v>
      </c>
    </row>
    <row r="228" spans="1:15" x14ac:dyDescent="0.2">
      <c r="A228" s="67" t="s">
        <v>638</v>
      </c>
      <c r="C228" s="72">
        <v>43143</v>
      </c>
      <c r="D228" s="22" t="s">
        <v>639</v>
      </c>
      <c r="E228" s="67">
        <v>3</v>
      </c>
      <c r="F228" s="24" t="s">
        <v>640</v>
      </c>
      <c r="G228" s="25" t="s">
        <v>641</v>
      </c>
      <c r="H228" s="24">
        <v>1150</v>
      </c>
      <c r="I228" s="27">
        <v>0.5</v>
      </c>
      <c r="J228" s="70">
        <v>32200</v>
      </c>
      <c r="K228" s="27">
        <f>ROUND(J228/0.35,-1)</f>
        <v>92000</v>
      </c>
      <c r="N228" s="27">
        <f>SUM(I228+M228)</f>
        <v>0.5</v>
      </c>
    </row>
    <row r="229" spans="1:15" s="43" customFormat="1" x14ac:dyDescent="0.2">
      <c r="A229" s="39">
        <v>80</v>
      </c>
      <c r="B229" s="40"/>
      <c r="C229" s="41">
        <v>43143</v>
      </c>
      <c r="D229" s="42" t="s">
        <v>642</v>
      </c>
      <c r="E229" s="39">
        <v>0.34439999999999998</v>
      </c>
      <c r="F229" s="43" t="s">
        <v>643</v>
      </c>
      <c r="G229" s="44" t="s">
        <v>644</v>
      </c>
      <c r="H229" s="43">
        <v>1100</v>
      </c>
      <c r="I229" s="45">
        <v>0.5</v>
      </c>
      <c r="J229" s="45">
        <v>34740</v>
      </c>
      <c r="K229" s="45">
        <f>ROUND(J229/0.35,-1)</f>
        <v>99260</v>
      </c>
      <c r="L229" s="46">
        <v>105000</v>
      </c>
      <c r="M229" s="46">
        <v>420</v>
      </c>
      <c r="N229" s="45">
        <f>SUM(I229+M229)</f>
        <v>420.5</v>
      </c>
      <c r="O229" s="47"/>
    </row>
    <row r="230" spans="1:15" x14ac:dyDescent="0.2">
      <c r="N230" s="27">
        <f>SUM(N225:N229)</f>
        <v>822.5</v>
      </c>
      <c r="O230" s="36">
        <v>66363</v>
      </c>
    </row>
    <row r="232" spans="1:15" x14ac:dyDescent="0.2">
      <c r="A232" s="67" t="s">
        <v>645</v>
      </c>
      <c r="C232" s="72">
        <v>43144</v>
      </c>
      <c r="D232" s="22" t="s">
        <v>646</v>
      </c>
      <c r="E232" s="67">
        <v>0.2893</v>
      </c>
      <c r="F232" s="24" t="s">
        <v>648</v>
      </c>
      <c r="G232" s="25" t="s">
        <v>649</v>
      </c>
      <c r="H232" s="24">
        <v>1100</v>
      </c>
      <c r="I232" s="27">
        <v>1</v>
      </c>
      <c r="J232" s="70">
        <v>30680</v>
      </c>
      <c r="K232" s="27">
        <f>ROUND(J232/0.35,-1)</f>
        <v>87660</v>
      </c>
      <c r="N232" s="27">
        <f>SUM(I232+M232)</f>
        <v>1</v>
      </c>
    </row>
    <row r="233" spans="1:15" x14ac:dyDescent="0.2">
      <c r="D233" s="22" t="s">
        <v>647</v>
      </c>
      <c r="E233" s="67">
        <v>0.2571</v>
      </c>
      <c r="F233" s="24" t="s">
        <v>87</v>
      </c>
      <c r="G233" s="25" t="s">
        <v>87</v>
      </c>
      <c r="K233" s="27">
        <f>ROUND(J233/0.35,-1)</f>
        <v>0</v>
      </c>
      <c r="N233" s="27">
        <f>SUM(I233+M233)</f>
        <v>0</v>
      </c>
    </row>
    <row r="234" spans="1:15" x14ac:dyDescent="0.2">
      <c r="A234" s="67">
        <v>81</v>
      </c>
      <c r="C234" s="72">
        <v>43144</v>
      </c>
      <c r="D234" s="22" t="s">
        <v>654</v>
      </c>
      <c r="E234" s="67">
        <v>0.99819999999999998</v>
      </c>
      <c r="F234" s="24" t="s">
        <v>655</v>
      </c>
      <c r="G234" s="25" t="s">
        <v>656</v>
      </c>
      <c r="H234" s="24">
        <v>1110</v>
      </c>
      <c r="I234" s="27">
        <v>0.5</v>
      </c>
      <c r="J234" s="70">
        <v>10780</v>
      </c>
      <c r="K234" s="27">
        <f>ROUND(J234/0.35,-1)</f>
        <v>30800</v>
      </c>
      <c r="L234" s="71">
        <v>5000</v>
      </c>
      <c r="M234" s="71">
        <v>20</v>
      </c>
      <c r="N234" s="27">
        <f>SUM(I234+M234)</f>
        <v>20.5</v>
      </c>
    </row>
    <row r="235" spans="1:15" x14ac:dyDescent="0.2">
      <c r="A235" s="67" t="s">
        <v>657</v>
      </c>
      <c r="C235" s="72">
        <v>43144</v>
      </c>
      <c r="D235" s="22" t="s">
        <v>658</v>
      </c>
      <c r="E235" s="67">
        <v>0.85</v>
      </c>
      <c r="F235" s="24" t="s">
        <v>659</v>
      </c>
      <c r="G235" s="25" t="s">
        <v>660</v>
      </c>
      <c r="H235" s="24">
        <v>1220</v>
      </c>
      <c r="I235" s="27">
        <v>0.5</v>
      </c>
      <c r="J235" s="70">
        <v>25010</v>
      </c>
      <c r="K235" s="27">
        <f>ROUND(J235/0.35,-1)</f>
        <v>71460</v>
      </c>
      <c r="N235" s="27">
        <f>SUM(I235+M235)</f>
        <v>0.5</v>
      </c>
    </row>
    <row r="236" spans="1:15" s="43" customFormat="1" x14ac:dyDescent="0.2">
      <c r="A236" s="39" t="s">
        <v>661</v>
      </c>
      <c r="B236" s="40"/>
      <c r="C236" s="41">
        <v>43145</v>
      </c>
      <c r="D236" s="42" t="s">
        <v>662</v>
      </c>
      <c r="E236" s="49">
        <v>0.14319999999999999</v>
      </c>
      <c r="F236" s="43" t="s">
        <v>663</v>
      </c>
      <c r="G236" s="44" t="s">
        <v>664</v>
      </c>
      <c r="H236" s="43">
        <v>3010</v>
      </c>
      <c r="I236" s="45">
        <v>0.5</v>
      </c>
      <c r="J236" s="45">
        <v>13900</v>
      </c>
      <c r="K236" s="45">
        <f>ROUND(J236/0.35,-1)</f>
        <v>39710</v>
      </c>
      <c r="L236" s="46"/>
      <c r="M236" s="46"/>
      <c r="N236" s="45">
        <f>SUM(I236+M236)</f>
        <v>0.5</v>
      </c>
      <c r="O236" s="47"/>
    </row>
    <row r="237" spans="1:15" x14ac:dyDescent="0.2">
      <c r="D237" s="24"/>
      <c r="N237" s="27">
        <f>SUM(N232:N236)</f>
        <v>22.5</v>
      </c>
      <c r="O237" s="36">
        <v>66404</v>
      </c>
    </row>
    <row r="238" spans="1:15" x14ac:dyDescent="0.2">
      <c r="B238" s="24"/>
    </row>
    <row r="239" spans="1:15" x14ac:dyDescent="0.2">
      <c r="A239" s="67" t="s">
        <v>650</v>
      </c>
      <c r="C239" s="72">
        <v>43144</v>
      </c>
      <c r="D239" s="22" t="s">
        <v>651</v>
      </c>
      <c r="E239" s="67">
        <v>1.6579999999999999</v>
      </c>
      <c r="F239" s="24" t="s">
        <v>652</v>
      </c>
      <c r="G239" s="24" t="s">
        <v>653</v>
      </c>
      <c r="H239" s="24">
        <v>1210</v>
      </c>
      <c r="I239" s="27">
        <v>0.5</v>
      </c>
      <c r="J239" s="70">
        <v>22430</v>
      </c>
      <c r="K239" s="27">
        <f t="shared" ref="K239:K255" si="26">ROUND(J239/0.35,-1)</f>
        <v>64090</v>
      </c>
      <c r="N239" s="27">
        <f t="shared" ref="N239:N255" si="27">SUM(I239+M239)</f>
        <v>0.5</v>
      </c>
      <c r="O239" s="38"/>
    </row>
    <row r="240" spans="1:15" x14ac:dyDescent="0.2">
      <c r="A240" s="67">
        <v>84</v>
      </c>
      <c r="C240" s="72">
        <v>43146</v>
      </c>
      <c r="D240" s="22" t="s">
        <v>665</v>
      </c>
      <c r="E240" s="67">
        <v>6.9199999999999998E-2</v>
      </c>
      <c r="F240" s="24" t="s">
        <v>668</v>
      </c>
      <c r="G240" s="25" t="s">
        <v>669</v>
      </c>
      <c r="H240" s="24">
        <v>3010</v>
      </c>
      <c r="I240" s="27">
        <v>1.5</v>
      </c>
      <c r="J240" s="70">
        <v>10680</v>
      </c>
      <c r="K240" s="27">
        <f t="shared" si="26"/>
        <v>30510</v>
      </c>
      <c r="L240" s="71">
        <v>50000</v>
      </c>
      <c r="M240" s="71">
        <v>200</v>
      </c>
      <c r="N240" s="27">
        <f t="shared" si="27"/>
        <v>201.5</v>
      </c>
    </row>
    <row r="241" spans="1:15" x14ac:dyDescent="0.2">
      <c r="D241" s="22" t="s">
        <v>666</v>
      </c>
      <c r="E241" s="67">
        <v>9.2399999999999996E-2</v>
      </c>
      <c r="F241" s="24" t="s">
        <v>87</v>
      </c>
      <c r="G241" s="24" t="s">
        <v>87</v>
      </c>
      <c r="K241" s="27">
        <f t="shared" si="26"/>
        <v>0</v>
      </c>
      <c r="N241" s="27">
        <f t="shared" si="27"/>
        <v>0</v>
      </c>
    </row>
    <row r="242" spans="1:15" x14ac:dyDescent="0.2">
      <c r="D242" s="22" t="s">
        <v>667</v>
      </c>
      <c r="E242" s="67">
        <v>3.9300000000000002E-2</v>
      </c>
      <c r="F242" s="24" t="s">
        <v>87</v>
      </c>
      <c r="G242" s="24" t="s">
        <v>87</v>
      </c>
      <c r="K242" s="27">
        <f t="shared" si="26"/>
        <v>0</v>
      </c>
      <c r="N242" s="27">
        <f t="shared" si="27"/>
        <v>0</v>
      </c>
    </row>
    <row r="243" spans="1:15" x14ac:dyDescent="0.2">
      <c r="A243" s="67">
        <v>85</v>
      </c>
      <c r="C243" s="72">
        <v>43146</v>
      </c>
      <c r="D243" s="22" t="s">
        <v>670</v>
      </c>
      <c r="E243" s="67">
        <v>0.80659999999999998</v>
      </c>
      <c r="F243" s="24" t="s">
        <v>671</v>
      </c>
      <c r="G243" s="25" t="s">
        <v>672</v>
      </c>
      <c r="H243" s="24">
        <v>2040</v>
      </c>
      <c r="I243" s="27">
        <v>0.5</v>
      </c>
      <c r="J243" s="70">
        <v>13390</v>
      </c>
      <c r="K243" s="27">
        <f t="shared" si="26"/>
        <v>38260</v>
      </c>
      <c r="L243" s="71">
        <v>68000</v>
      </c>
      <c r="M243" s="71">
        <v>272</v>
      </c>
      <c r="N243" s="27">
        <f t="shared" si="27"/>
        <v>272.5</v>
      </c>
    </row>
    <row r="244" spans="1:15" x14ac:dyDescent="0.2">
      <c r="A244" s="67">
        <v>86</v>
      </c>
      <c r="C244" s="72">
        <v>43146</v>
      </c>
      <c r="D244" s="22" t="s">
        <v>673</v>
      </c>
      <c r="E244" s="67">
        <v>0.21690000000000001</v>
      </c>
      <c r="F244" s="24" t="s">
        <v>674</v>
      </c>
      <c r="G244" s="25" t="s">
        <v>675</v>
      </c>
      <c r="H244" s="24">
        <v>2040</v>
      </c>
      <c r="I244" s="27">
        <v>0.5</v>
      </c>
      <c r="J244" s="70">
        <v>32770</v>
      </c>
      <c r="K244" s="27">
        <f t="shared" si="26"/>
        <v>93630</v>
      </c>
      <c r="L244" s="71">
        <v>129900</v>
      </c>
      <c r="M244" s="71">
        <v>519.6</v>
      </c>
      <c r="N244" s="27">
        <f t="shared" si="27"/>
        <v>520.1</v>
      </c>
      <c r="O244" s="38"/>
    </row>
    <row r="245" spans="1:15" x14ac:dyDescent="0.2">
      <c r="A245" s="67">
        <v>87</v>
      </c>
      <c r="C245" s="72">
        <v>43146</v>
      </c>
      <c r="D245" s="22" t="s">
        <v>676</v>
      </c>
      <c r="E245" s="67">
        <v>26.658000000000001</v>
      </c>
      <c r="F245" s="24" t="s">
        <v>677</v>
      </c>
      <c r="G245" s="25" t="s">
        <v>616</v>
      </c>
      <c r="H245" s="24">
        <v>1220</v>
      </c>
      <c r="I245" s="27">
        <v>0.5</v>
      </c>
      <c r="J245" s="70">
        <v>41670</v>
      </c>
      <c r="K245" s="27">
        <f t="shared" si="26"/>
        <v>119060</v>
      </c>
      <c r="L245" s="71">
        <v>186606</v>
      </c>
      <c r="M245" s="71">
        <v>746.42</v>
      </c>
      <c r="N245" s="27">
        <f t="shared" si="27"/>
        <v>746.92</v>
      </c>
      <c r="O245" s="38"/>
    </row>
    <row r="246" spans="1:15" x14ac:dyDescent="0.2">
      <c r="A246" s="67">
        <v>88</v>
      </c>
      <c r="C246" s="72">
        <v>43147</v>
      </c>
      <c r="D246" s="22" t="s">
        <v>678</v>
      </c>
      <c r="E246" s="67">
        <v>2.7570000000000001</v>
      </c>
      <c r="F246" s="24" t="s">
        <v>679</v>
      </c>
      <c r="G246" s="25" t="s">
        <v>680</v>
      </c>
      <c r="H246" s="24">
        <v>1040</v>
      </c>
      <c r="I246" s="27">
        <v>0.5</v>
      </c>
      <c r="J246" s="70">
        <v>3860</v>
      </c>
      <c r="K246" s="27">
        <f t="shared" si="26"/>
        <v>11030</v>
      </c>
      <c r="L246" s="71">
        <v>12000</v>
      </c>
      <c r="M246" s="71">
        <v>48</v>
      </c>
      <c r="N246" s="27">
        <f t="shared" si="27"/>
        <v>48.5</v>
      </c>
    </row>
    <row r="247" spans="1:15" x14ac:dyDescent="0.2">
      <c r="A247" s="67" t="s">
        <v>681</v>
      </c>
      <c r="C247" s="72">
        <v>43147</v>
      </c>
      <c r="D247" s="22" t="s">
        <v>682</v>
      </c>
      <c r="E247" s="67">
        <v>2.7570000000000001</v>
      </c>
      <c r="F247" s="24" t="s">
        <v>684</v>
      </c>
      <c r="G247" s="25" t="s">
        <v>685</v>
      </c>
      <c r="H247" s="24">
        <v>1040</v>
      </c>
      <c r="I247" s="27">
        <v>1</v>
      </c>
      <c r="J247" s="70">
        <v>62710</v>
      </c>
      <c r="K247" s="27">
        <f t="shared" si="26"/>
        <v>179170</v>
      </c>
      <c r="N247" s="27">
        <f t="shared" si="27"/>
        <v>1</v>
      </c>
    </row>
    <row r="248" spans="1:15" x14ac:dyDescent="0.2">
      <c r="D248" s="22" t="s">
        <v>683</v>
      </c>
      <c r="E248" s="67">
        <v>21.265000000000001</v>
      </c>
      <c r="F248" s="24" t="s">
        <v>87</v>
      </c>
      <c r="G248" s="25" t="s">
        <v>87</v>
      </c>
      <c r="K248" s="27">
        <f t="shared" si="26"/>
        <v>0</v>
      </c>
      <c r="N248" s="27">
        <f t="shared" si="27"/>
        <v>0</v>
      </c>
    </row>
    <row r="249" spans="1:15" x14ac:dyDescent="0.2">
      <c r="A249" s="67" t="s">
        <v>686</v>
      </c>
      <c r="C249" s="72">
        <v>43147</v>
      </c>
      <c r="D249" s="22" t="s">
        <v>683</v>
      </c>
      <c r="E249" s="67">
        <v>21.265000000000001</v>
      </c>
      <c r="F249" s="24" t="s">
        <v>679</v>
      </c>
      <c r="G249" s="25" t="s">
        <v>685</v>
      </c>
      <c r="H249" s="24">
        <v>1040</v>
      </c>
      <c r="I249" s="27">
        <v>0.5</v>
      </c>
      <c r="J249" s="70">
        <v>58850</v>
      </c>
      <c r="K249" s="27">
        <f t="shared" si="26"/>
        <v>168140</v>
      </c>
      <c r="N249" s="27">
        <f t="shared" si="27"/>
        <v>0.5</v>
      </c>
    </row>
    <row r="250" spans="1:15" x14ac:dyDescent="0.2">
      <c r="A250" s="67">
        <v>89</v>
      </c>
      <c r="C250" s="72">
        <v>43147</v>
      </c>
      <c r="D250" s="22" t="s">
        <v>687</v>
      </c>
      <c r="E250" s="67">
        <v>5</v>
      </c>
      <c r="F250" s="24" t="s">
        <v>690</v>
      </c>
      <c r="G250" s="25" t="s">
        <v>691</v>
      </c>
      <c r="H250" s="24">
        <v>1200</v>
      </c>
      <c r="I250" s="27">
        <v>0.5</v>
      </c>
      <c r="J250" s="70">
        <v>5250</v>
      </c>
      <c r="K250" s="27">
        <f t="shared" si="26"/>
        <v>15000</v>
      </c>
      <c r="L250" s="71">
        <v>15000</v>
      </c>
      <c r="M250" s="71">
        <v>60</v>
      </c>
      <c r="N250" s="27">
        <f t="shared" si="27"/>
        <v>60.5</v>
      </c>
    </row>
    <row r="251" spans="1:15" x14ac:dyDescent="0.2">
      <c r="A251" s="67">
        <v>90</v>
      </c>
      <c r="C251" s="72">
        <v>43147</v>
      </c>
      <c r="D251" s="22" t="s">
        <v>688</v>
      </c>
      <c r="E251" s="67">
        <v>0.13039999999999999</v>
      </c>
      <c r="F251" s="24" t="s">
        <v>692</v>
      </c>
      <c r="G251" s="25" t="s">
        <v>693</v>
      </c>
      <c r="H251" s="24">
        <v>3010</v>
      </c>
      <c r="I251" s="27">
        <v>1</v>
      </c>
      <c r="J251" s="70">
        <v>33160</v>
      </c>
      <c r="K251" s="27">
        <f t="shared" si="26"/>
        <v>94740</v>
      </c>
      <c r="L251" s="71">
        <v>125000</v>
      </c>
      <c r="M251" s="71">
        <v>500</v>
      </c>
      <c r="N251" s="27">
        <f t="shared" si="27"/>
        <v>501</v>
      </c>
    </row>
    <row r="252" spans="1:15" x14ac:dyDescent="0.2">
      <c r="D252" s="22" t="s">
        <v>689</v>
      </c>
      <c r="E252" s="67">
        <v>0.13039999999999999</v>
      </c>
      <c r="F252" s="24" t="s">
        <v>87</v>
      </c>
      <c r="G252" s="25" t="s">
        <v>87</v>
      </c>
      <c r="K252" s="27">
        <f t="shared" si="26"/>
        <v>0</v>
      </c>
      <c r="N252" s="27">
        <f t="shared" si="27"/>
        <v>0</v>
      </c>
    </row>
    <row r="253" spans="1:15" x14ac:dyDescent="0.2">
      <c r="A253" s="67">
        <v>91</v>
      </c>
      <c r="C253" s="72">
        <v>43147</v>
      </c>
      <c r="D253" s="22" t="s">
        <v>694</v>
      </c>
      <c r="E253" s="67">
        <v>19.248000000000001</v>
      </c>
      <c r="F253" s="24" t="s">
        <v>695</v>
      </c>
      <c r="G253" s="25" t="s">
        <v>696</v>
      </c>
      <c r="H253" s="24">
        <v>1190</v>
      </c>
      <c r="I253" s="27">
        <v>0.5</v>
      </c>
      <c r="J253" s="70">
        <v>17060</v>
      </c>
      <c r="K253" s="27">
        <f t="shared" si="26"/>
        <v>48740</v>
      </c>
      <c r="L253" s="71">
        <v>45000</v>
      </c>
      <c r="M253" s="71">
        <v>180</v>
      </c>
      <c r="N253" s="27">
        <f t="shared" si="27"/>
        <v>180.5</v>
      </c>
    </row>
    <row r="254" spans="1:15" x14ac:dyDescent="0.2">
      <c r="A254" s="67" t="s">
        <v>697</v>
      </c>
      <c r="C254" s="72">
        <v>43147</v>
      </c>
      <c r="D254" s="22" t="s">
        <v>698</v>
      </c>
      <c r="E254" s="67" t="s">
        <v>700</v>
      </c>
      <c r="F254" s="24" t="s">
        <v>701</v>
      </c>
      <c r="G254" s="24" t="s">
        <v>702</v>
      </c>
      <c r="H254" s="24">
        <v>1150</v>
      </c>
      <c r="I254" s="27">
        <v>1</v>
      </c>
      <c r="J254" s="70">
        <v>260</v>
      </c>
      <c r="K254" s="27">
        <f t="shared" si="26"/>
        <v>740</v>
      </c>
      <c r="N254" s="27">
        <f t="shared" si="27"/>
        <v>1</v>
      </c>
    </row>
    <row r="255" spans="1:15" x14ac:dyDescent="0.2">
      <c r="A255" s="39"/>
      <c r="B255" s="40"/>
      <c r="C255" s="41"/>
      <c r="D255" s="42" t="s">
        <v>699</v>
      </c>
      <c r="E255" s="39" t="s">
        <v>700</v>
      </c>
      <c r="F255" s="43" t="s">
        <v>87</v>
      </c>
      <c r="G255" s="44" t="s">
        <v>87</v>
      </c>
      <c r="H255" s="43"/>
      <c r="I255" s="45"/>
      <c r="J255" s="45"/>
      <c r="K255" s="45">
        <f t="shared" si="26"/>
        <v>0</v>
      </c>
      <c r="L255" s="46"/>
      <c r="M255" s="46"/>
      <c r="N255" s="45">
        <f t="shared" si="27"/>
        <v>0</v>
      </c>
      <c r="O255" s="47"/>
    </row>
    <row r="256" spans="1:15" x14ac:dyDescent="0.2">
      <c r="N256" s="27">
        <f>SUM(N239:N255)</f>
        <v>2534.52</v>
      </c>
      <c r="O256" s="38">
        <v>66441</v>
      </c>
    </row>
    <row r="257" spans="1:15" x14ac:dyDescent="0.2">
      <c r="O257" s="38"/>
    </row>
    <row r="258" spans="1:15" x14ac:dyDescent="0.2">
      <c r="A258" s="67">
        <v>82</v>
      </c>
      <c r="C258" s="72">
        <v>43144</v>
      </c>
      <c r="D258" s="22" t="s">
        <v>703</v>
      </c>
      <c r="E258" s="67">
        <v>123.32</v>
      </c>
      <c r="F258" s="24" t="s">
        <v>704</v>
      </c>
      <c r="G258" s="25" t="s">
        <v>705</v>
      </c>
      <c r="H258" s="24">
        <v>1180</v>
      </c>
      <c r="I258" s="27">
        <v>0.5</v>
      </c>
      <c r="J258" s="70">
        <v>120840</v>
      </c>
      <c r="K258" s="27">
        <f>ROUND(J258/0.35,-1)</f>
        <v>345260</v>
      </c>
      <c r="L258" s="71">
        <v>660000</v>
      </c>
      <c r="M258" s="71">
        <v>2640</v>
      </c>
      <c r="N258" s="27">
        <f>SUM(I258+M258)</f>
        <v>2640.5</v>
      </c>
      <c r="O258" s="38"/>
    </row>
    <row r="259" spans="1:15" x14ac:dyDescent="0.2">
      <c r="A259" s="67">
        <v>92</v>
      </c>
      <c r="C259" s="72">
        <v>43147</v>
      </c>
      <c r="D259" s="22" t="s">
        <v>706</v>
      </c>
      <c r="E259" s="67">
        <v>0.13769999999999999</v>
      </c>
      <c r="F259" s="24" t="s">
        <v>707</v>
      </c>
      <c r="G259" s="25" t="s">
        <v>708</v>
      </c>
      <c r="H259" s="24">
        <v>3010</v>
      </c>
      <c r="I259" s="27">
        <v>0.5</v>
      </c>
      <c r="J259" s="70">
        <v>22350</v>
      </c>
      <c r="K259" s="27">
        <f>ROUND(J259/0.35,-1)</f>
        <v>63860</v>
      </c>
      <c r="L259" s="71">
        <v>28000</v>
      </c>
      <c r="M259" s="71">
        <v>112</v>
      </c>
      <c r="N259" s="27">
        <f>SUM(I259+M259)</f>
        <v>112.5</v>
      </c>
      <c r="O259" s="38"/>
    </row>
    <row r="260" spans="1:15" x14ac:dyDescent="0.2">
      <c r="A260" s="67">
        <v>93</v>
      </c>
      <c r="C260" s="72">
        <v>43147</v>
      </c>
      <c r="D260" s="22" t="s">
        <v>709</v>
      </c>
      <c r="E260" s="67">
        <v>0.21210000000000001</v>
      </c>
      <c r="F260" s="24" t="s">
        <v>710</v>
      </c>
      <c r="G260" s="25" t="s">
        <v>711</v>
      </c>
      <c r="H260" s="24">
        <v>1190</v>
      </c>
      <c r="I260" s="27">
        <v>0.5</v>
      </c>
      <c r="J260" s="70">
        <v>24920</v>
      </c>
      <c r="K260" s="27">
        <f>ROUND(J260/0.35,-1)</f>
        <v>71200</v>
      </c>
      <c r="L260" s="71">
        <v>50000</v>
      </c>
      <c r="M260" s="71">
        <v>200</v>
      </c>
      <c r="N260" s="27">
        <f>SUM(I260+M260)</f>
        <v>200.5</v>
      </c>
      <c r="O260" s="38"/>
    </row>
    <row r="261" spans="1:15" s="43" customFormat="1" x14ac:dyDescent="0.2">
      <c r="A261" s="39">
        <v>94</v>
      </c>
      <c r="B261" s="40"/>
      <c r="C261" s="41">
        <v>43147</v>
      </c>
      <c r="D261" s="42" t="s">
        <v>717</v>
      </c>
      <c r="E261" s="39">
        <v>0.13769999999999999</v>
      </c>
      <c r="F261" s="43" t="s">
        <v>718</v>
      </c>
      <c r="G261" s="44" t="s">
        <v>719</v>
      </c>
      <c r="H261" s="43">
        <v>3010</v>
      </c>
      <c r="I261" s="45">
        <v>0.5</v>
      </c>
      <c r="J261" s="45">
        <v>19100</v>
      </c>
      <c r="K261" s="45">
        <f>ROUND(J261/0.35,-1)</f>
        <v>54570</v>
      </c>
      <c r="L261" s="46">
        <v>84000</v>
      </c>
      <c r="M261" s="46">
        <v>336</v>
      </c>
      <c r="N261" s="45">
        <f>SUM(I261+M261)</f>
        <v>336.5</v>
      </c>
      <c r="O261" s="47"/>
    </row>
    <row r="262" spans="1:15" x14ac:dyDescent="0.2">
      <c r="N262" s="27">
        <f>SUM(N258:N261)</f>
        <v>3290</v>
      </c>
      <c r="O262" s="36">
        <v>66469</v>
      </c>
    </row>
    <row r="264" spans="1:15" x14ac:dyDescent="0.2">
      <c r="A264" s="67">
        <v>83</v>
      </c>
      <c r="C264" s="72">
        <v>43145</v>
      </c>
      <c r="D264" s="22" t="s">
        <v>729</v>
      </c>
      <c r="E264" s="67">
        <v>0.2</v>
      </c>
      <c r="F264" s="24" t="s">
        <v>730</v>
      </c>
      <c r="G264" s="25" t="s">
        <v>731</v>
      </c>
      <c r="H264" s="24">
        <v>1190</v>
      </c>
      <c r="I264" s="27">
        <v>0.5</v>
      </c>
      <c r="J264" s="70">
        <v>6370</v>
      </c>
      <c r="K264" s="27">
        <f t="shared" ref="K264:K284" si="28">ROUND(J264/0.35,-1)</f>
        <v>18200</v>
      </c>
      <c r="L264" s="71">
        <v>12000</v>
      </c>
      <c r="M264" s="71">
        <v>48</v>
      </c>
      <c r="N264" s="27">
        <f t="shared" ref="N264:N284" si="29">SUM(I264+M264)</f>
        <v>48.5</v>
      </c>
      <c r="O264" s="38"/>
    </row>
    <row r="265" spans="1:15" x14ac:dyDescent="0.2">
      <c r="A265" s="67">
        <v>95</v>
      </c>
      <c r="C265" s="72">
        <v>43153</v>
      </c>
      <c r="D265" s="22" t="s">
        <v>732</v>
      </c>
      <c r="E265" s="67" t="s">
        <v>734</v>
      </c>
      <c r="F265" s="24" t="s">
        <v>735</v>
      </c>
      <c r="G265" s="25" t="s">
        <v>736</v>
      </c>
      <c r="H265" s="24">
        <v>3010</v>
      </c>
      <c r="I265" s="27">
        <v>1</v>
      </c>
      <c r="J265" s="70">
        <v>40970</v>
      </c>
      <c r="K265" s="27">
        <f t="shared" si="28"/>
        <v>117060</v>
      </c>
      <c r="L265" s="71">
        <v>146000</v>
      </c>
      <c r="M265" s="71">
        <v>584</v>
      </c>
      <c r="N265" s="27">
        <f t="shared" si="29"/>
        <v>585</v>
      </c>
    </row>
    <row r="266" spans="1:15" x14ac:dyDescent="0.2">
      <c r="D266" s="22" t="s">
        <v>733</v>
      </c>
      <c r="E266" s="67" t="s">
        <v>237</v>
      </c>
      <c r="F266" s="24" t="s">
        <v>87</v>
      </c>
      <c r="G266" s="25" t="s">
        <v>87</v>
      </c>
      <c r="K266" s="27">
        <f t="shared" si="28"/>
        <v>0</v>
      </c>
      <c r="N266" s="27">
        <f t="shared" si="29"/>
        <v>0</v>
      </c>
    </row>
    <row r="267" spans="1:15" x14ac:dyDescent="0.2">
      <c r="A267" s="67">
        <v>96</v>
      </c>
      <c r="C267" s="72">
        <v>43153</v>
      </c>
      <c r="D267" s="22" t="s">
        <v>737</v>
      </c>
      <c r="E267" s="67">
        <v>0.32319999999999999</v>
      </c>
      <c r="F267" s="24" t="s">
        <v>738</v>
      </c>
      <c r="G267" s="25" t="s">
        <v>739</v>
      </c>
      <c r="H267" s="24">
        <v>3010</v>
      </c>
      <c r="I267" s="27">
        <v>0.5</v>
      </c>
      <c r="J267" s="70">
        <v>23920</v>
      </c>
      <c r="K267" s="27">
        <f t="shared" si="28"/>
        <v>68340</v>
      </c>
      <c r="L267" s="71">
        <v>12000</v>
      </c>
      <c r="M267" s="71">
        <v>48</v>
      </c>
      <c r="N267" s="27">
        <f t="shared" si="29"/>
        <v>48.5</v>
      </c>
    </row>
    <row r="268" spans="1:15" x14ac:dyDescent="0.2">
      <c r="A268" s="67">
        <v>97</v>
      </c>
      <c r="C268" s="72">
        <v>43153</v>
      </c>
      <c r="D268" s="22" t="s">
        <v>740</v>
      </c>
      <c r="E268" s="67">
        <v>0.84299999999999997</v>
      </c>
      <c r="F268" s="24" t="s">
        <v>741</v>
      </c>
      <c r="G268" s="25" t="s">
        <v>742</v>
      </c>
      <c r="H268" s="24">
        <v>1100</v>
      </c>
      <c r="I268" s="27">
        <v>0.5</v>
      </c>
      <c r="J268" s="70">
        <v>27660</v>
      </c>
      <c r="K268" s="27">
        <f t="shared" si="28"/>
        <v>79030</v>
      </c>
      <c r="L268" s="71">
        <v>135000</v>
      </c>
      <c r="M268" s="71">
        <v>540</v>
      </c>
      <c r="N268" s="27">
        <f t="shared" si="29"/>
        <v>540.5</v>
      </c>
    </row>
    <row r="269" spans="1:15" x14ac:dyDescent="0.2">
      <c r="A269" s="67">
        <v>98</v>
      </c>
      <c r="C269" s="72">
        <v>43153</v>
      </c>
      <c r="D269" s="22" t="s">
        <v>743</v>
      </c>
      <c r="E269" s="67">
        <v>2.2238000000000002</v>
      </c>
      <c r="F269" s="24" t="s">
        <v>744</v>
      </c>
      <c r="G269" s="25" t="s">
        <v>745</v>
      </c>
      <c r="H269" s="24">
        <v>1010</v>
      </c>
      <c r="I269" s="27">
        <v>0.5</v>
      </c>
      <c r="J269" s="70">
        <v>27260</v>
      </c>
      <c r="K269" s="27">
        <f t="shared" si="28"/>
        <v>77890</v>
      </c>
      <c r="L269" s="71">
        <v>91000</v>
      </c>
      <c r="M269" s="71">
        <v>364</v>
      </c>
      <c r="N269" s="27">
        <f t="shared" si="29"/>
        <v>364.5</v>
      </c>
    </row>
    <row r="270" spans="1:15" x14ac:dyDescent="0.2">
      <c r="A270" s="67">
        <v>99</v>
      </c>
      <c r="C270" s="72">
        <v>43153</v>
      </c>
      <c r="D270" s="22" t="s">
        <v>746</v>
      </c>
      <c r="E270" s="67">
        <v>7.3719999999999999</v>
      </c>
      <c r="F270" s="24" t="s">
        <v>747</v>
      </c>
      <c r="G270" s="25" t="s">
        <v>748</v>
      </c>
      <c r="H270" s="24">
        <v>1160</v>
      </c>
      <c r="I270" s="27">
        <v>0.5</v>
      </c>
      <c r="J270" s="70">
        <v>31530</v>
      </c>
      <c r="K270" s="27">
        <f t="shared" si="28"/>
        <v>90090</v>
      </c>
      <c r="L270" s="71">
        <v>116500</v>
      </c>
      <c r="M270" s="71">
        <v>466</v>
      </c>
      <c r="N270" s="27">
        <f t="shared" si="29"/>
        <v>466.5</v>
      </c>
    </row>
    <row r="271" spans="1:15" x14ac:dyDescent="0.2">
      <c r="A271" s="67">
        <v>100</v>
      </c>
      <c r="C271" s="72">
        <v>43153</v>
      </c>
      <c r="D271" s="22" t="s">
        <v>749</v>
      </c>
      <c r="E271" s="67">
        <v>6.6100000000000006E-2</v>
      </c>
      <c r="F271" s="24" t="s">
        <v>750</v>
      </c>
      <c r="G271" s="25" t="s">
        <v>751</v>
      </c>
      <c r="H271" s="24">
        <v>3010</v>
      </c>
      <c r="I271" s="27">
        <v>0.5</v>
      </c>
      <c r="J271" s="70">
        <v>17130</v>
      </c>
      <c r="K271" s="27">
        <f t="shared" si="28"/>
        <v>48940</v>
      </c>
      <c r="L271" s="71">
        <v>40000</v>
      </c>
      <c r="M271" s="71">
        <v>160</v>
      </c>
      <c r="N271" s="27">
        <f t="shared" si="29"/>
        <v>160.5</v>
      </c>
    </row>
    <row r="272" spans="1:15" x14ac:dyDescent="0.2">
      <c r="A272" s="67">
        <v>101</v>
      </c>
      <c r="C272" s="72">
        <v>43153</v>
      </c>
      <c r="D272" s="22" t="s">
        <v>752</v>
      </c>
      <c r="E272" s="67">
        <v>0.1653</v>
      </c>
      <c r="F272" s="24" t="s">
        <v>754</v>
      </c>
      <c r="G272" s="25" t="s">
        <v>755</v>
      </c>
      <c r="H272" s="24">
        <v>3010</v>
      </c>
      <c r="I272" s="27">
        <v>1</v>
      </c>
      <c r="J272" s="70">
        <v>35820</v>
      </c>
      <c r="K272" s="27">
        <f t="shared" si="28"/>
        <v>102340</v>
      </c>
      <c r="L272" s="71">
        <v>84500</v>
      </c>
      <c r="M272" s="71">
        <v>338</v>
      </c>
      <c r="N272" s="27">
        <f t="shared" si="29"/>
        <v>339</v>
      </c>
    </row>
    <row r="273" spans="1:15" x14ac:dyDescent="0.2">
      <c r="D273" s="22" t="s">
        <v>753</v>
      </c>
      <c r="E273" s="67">
        <v>0.1653</v>
      </c>
      <c r="F273" s="24" t="s">
        <v>87</v>
      </c>
      <c r="G273" s="25" t="s">
        <v>87</v>
      </c>
      <c r="K273" s="27">
        <f t="shared" si="28"/>
        <v>0</v>
      </c>
      <c r="N273" s="27">
        <f t="shared" si="29"/>
        <v>0</v>
      </c>
    </row>
    <row r="274" spans="1:15" x14ac:dyDescent="0.2">
      <c r="A274" s="67">
        <v>102</v>
      </c>
      <c r="C274" s="72">
        <v>43154</v>
      </c>
      <c r="D274" s="22" t="s">
        <v>756</v>
      </c>
      <c r="E274" s="67">
        <v>42.2746</v>
      </c>
      <c r="F274" s="24" t="s">
        <v>757</v>
      </c>
      <c r="G274" s="25" t="s">
        <v>758</v>
      </c>
      <c r="H274" s="24">
        <v>1150</v>
      </c>
      <c r="I274" s="27">
        <v>0.5</v>
      </c>
      <c r="J274" s="70">
        <v>46630</v>
      </c>
      <c r="K274" s="27">
        <f t="shared" si="28"/>
        <v>133230</v>
      </c>
      <c r="L274" s="71">
        <v>120000</v>
      </c>
      <c r="M274" s="71">
        <v>480</v>
      </c>
      <c r="N274" s="27">
        <f t="shared" si="29"/>
        <v>480.5</v>
      </c>
    </row>
    <row r="275" spans="1:15" x14ac:dyDescent="0.2">
      <c r="A275" s="67">
        <v>103</v>
      </c>
      <c r="C275" s="72">
        <v>43154</v>
      </c>
      <c r="D275" s="22" t="s">
        <v>759</v>
      </c>
      <c r="E275" s="67">
        <v>0.74299999999999999</v>
      </c>
      <c r="F275" s="24" t="s">
        <v>760</v>
      </c>
      <c r="G275" s="25" t="s">
        <v>761</v>
      </c>
      <c r="H275" s="24">
        <v>1200</v>
      </c>
      <c r="I275" s="27">
        <v>0.5</v>
      </c>
      <c r="J275" s="70">
        <v>22970</v>
      </c>
      <c r="K275" s="27">
        <f t="shared" si="28"/>
        <v>65630</v>
      </c>
      <c r="L275" s="71">
        <v>75000</v>
      </c>
      <c r="M275" s="71">
        <v>300</v>
      </c>
      <c r="N275" s="27">
        <f t="shared" si="29"/>
        <v>300.5</v>
      </c>
    </row>
    <row r="276" spans="1:15" x14ac:dyDescent="0.2">
      <c r="A276" s="67" t="s">
        <v>762</v>
      </c>
      <c r="C276" s="72">
        <v>43154</v>
      </c>
      <c r="D276" s="22" t="s">
        <v>763</v>
      </c>
      <c r="E276" s="67">
        <v>1.004</v>
      </c>
      <c r="F276" s="24" t="s">
        <v>764</v>
      </c>
      <c r="G276" s="25" t="s">
        <v>765</v>
      </c>
      <c r="H276" s="24">
        <v>1060</v>
      </c>
      <c r="I276" s="27">
        <v>0.5</v>
      </c>
      <c r="J276" s="70">
        <v>34540</v>
      </c>
      <c r="K276" s="27">
        <f t="shared" si="28"/>
        <v>98690</v>
      </c>
      <c r="N276" s="27">
        <f t="shared" si="29"/>
        <v>0.5</v>
      </c>
    </row>
    <row r="277" spans="1:15" x14ac:dyDescent="0.2">
      <c r="A277" s="67">
        <v>104</v>
      </c>
      <c r="C277" s="72">
        <v>43154</v>
      </c>
      <c r="D277" s="22" t="s">
        <v>766</v>
      </c>
      <c r="E277" s="67">
        <v>0.1085</v>
      </c>
      <c r="F277" s="24" t="s">
        <v>768</v>
      </c>
      <c r="G277" s="25" t="s">
        <v>769</v>
      </c>
      <c r="H277" s="24">
        <v>3010</v>
      </c>
      <c r="I277" s="27">
        <v>1</v>
      </c>
      <c r="J277" s="70">
        <v>19930</v>
      </c>
      <c r="K277" s="27">
        <f t="shared" si="28"/>
        <v>56940</v>
      </c>
      <c r="L277" s="71">
        <v>60000</v>
      </c>
      <c r="M277" s="71">
        <v>240</v>
      </c>
      <c r="N277" s="27">
        <f t="shared" si="29"/>
        <v>241</v>
      </c>
    </row>
    <row r="278" spans="1:15" x14ac:dyDescent="0.2">
      <c r="D278" s="22" t="s">
        <v>767</v>
      </c>
      <c r="E278" s="67">
        <v>0.21690000000000001</v>
      </c>
      <c r="F278" s="24" t="s">
        <v>87</v>
      </c>
      <c r="G278" s="25" t="s">
        <v>87</v>
      </c>
      <c r="K278" s="27">
        <f t="shared" si="28"/>
        <v>0</v>
      </c>
      <c r="N278" s="27">
        <f t="shared" si="29"/>
        <v>0</v>
      </c>
    </row>
    <row r="279" spans="1:15" x14ac:dyDescent="0.2">
      <c r="A279" s="67" t="s">
        <v>770</v>
      </c>
      <c r="C279" s="72">
        <v>43154</v>
      </c>
      <c r="D279" s="22" t="s">
        <v>771</v>
      </c>
      <c r="E279" s="67" t="s">
        <v>772</v>
      </c>
      <c r="F279" s="24" t="s">
        <v>773</v>
      </c>
      <c r="G279" s="25" t="s">
        <v>774</v>
      </c>
      <c r="H279" s="24">
        <v>3010</v>
      </c>
      <c r="I279" s="27">
        <v>0.5</v>
      </c>
      <c r="J279" s="70">
        <v>26950</v>
      </c>
      <c r="K279" s="27">
        <f t="shared" si="28"/>
        <v>77000</v>
      </c>
      <c r="N279" s="27">
        <f t="shared" si="29"/>
        <v>0.5</v>
      </c>
    </row>
    <row r="280" spans="1:15" x14ac:dyDescent="0.2">
      <c r="A280" s="67" t="s">
        <v>775</v>
      </c>
      <c r="C280" s="72">
        <v>43154</v>
      </c>
      <c r="D280" s="22" t="s">
        <v>776</v>
      </c>
      <c r="E280" s="67" t="s">
        <v>777</v>
      </c>
      <c r="F280" s="24" t="s">
        <v>778</v>
      </c>
      <c r="G280" s="25" t="s">
        <v>779</v>
      </c>
      <c r="H280" s="24">
        <v>3010</v>
      </c>
      <c r="I280" s="27">
        <v>0.5</v>
      </c>
      <c r="J280" s="70">
        <v>18370</v>
      </c>
      <c r="K280" s="27">
        <f t="shared" si="28"/>
        <v>52490</v>
      </c>
      <c r="N280" s="27">
        <f t="shared" si="29"/>
        <v>0.5</v>
      </c>
    </row>
    <row r="281" spans="1:15" x14ac:dyDescent="0.2">
      <c r="A281" s="67">
        <v>105</v>
      </c>
      <c r="C281" s="72">
        <v>43154</v>
      </c>
      <c r="D281" s="22" t="s">
        <v>780</v>
      </c>
      <c r="E281" s="67">
        <v>0.34499999999999997</v>
      </c>
      <c r="F281" s="24" t="s">
        <v>781</v>
      </c>
      <c r="G281" s="25" t="s">
        <v>782</v>
      </c>
      <c r="H281" s="24">
        <v>3010</v>
      </c>
      <c r="I281" s="27">
        <v>0.5</v>
      </c>
      <c r="J281" s="70">
        <v>23120</v>
      </c>
      <c r="K281" s="27">
        <f t="shared" si="28"/>
        <v>66060</v>
      </c>
      <c r="L281" s="71">
        <v>64000</v>
      </c>
      <c r="M281" s="71">
        <v>256</v>
      </c>
      <c r="N281" s="27">
        <f t="shared" si="29"/>
        <v>256.5</v>
      </c>
    </row>
    <row r="282" spans="1:15" x14ac:dyDescent="0.2">
      <c r="A282" s="67" t="s">
        <v>783</v>
      </c>
      <c r="C282" s="72">
        <v>43154</v>
      </c>
      <c r="D282" s="22" t="s">
        <v>784</v>
      </c>
      <c r="E282" s="67">
        <v>10.5</v>
      </c>
      <c r="F282" s="24" t="s">
        <v>786</v>
      </c>
      <c r="G282" s="25" t="s">
        <v>787</v>
      </c>
      <c r="H282" s="24">
        <v>1040</v>
      </c>
      <c r="I282" s="27">
        <v>1</v>
      </c>
      <c r="J282" s="70">
        <v>30170</v>
      </c>
      <c r="K282" s="27">
        <f t="shared" si="28"/>
        <v>86200</v>
      </c>
      <c r="N282" s="27">
        <f t="shared" si="29"/>
        <v>1</v>
      </c>
    </row>
    <row r="283" spans="1:15" x14ac:dyDescent="0.2">
      <c r="D283" s="22" t="s">
        <v>785</v>
      </c>
      <c r="E283" s="67">
        <v>11.157999999999999</v>
      </c>
      <c r="F283" s="24" t="s">
        <v>87</v>
      </c>
      <c r="G283" s="25" t="s">
        <v>87</v>
      </c>
      <c r="K283" s="27">
        <f t="shared" si="28"/>
        <v>0</v>
      </c>
      <c r="N283" s="27">
        <f t="shared" si="29"/>
        <v>0</v>
      </c>
    </row>
    <row r="284" spans="1:15" s="43" customFormat="1" x14ac:dyDescent="0.2">
      <c r="A284" s="39">
        <v>106</v>
      </c>
      <c r="B284" s="40"/>
      <c r="C284" s="41">
        <v>43182</v>
      </c>
      <c r="D284" s="42" t="s">
        <v>136</v>
      </c>
      <c r="E284" s="39" t="s">
        <v>792</v>
      </c>
      <c r="F284" s="43" t="s">
        <v>138</v>
      </c>
      <c r="G284" s="44" t="s">
        <v>793</v>
      </c>
      <c r="H284" s="43">
        <v>1190</v>
      </c>
      <c r="I284" s="45">
        <v>0.5</v>
      </c>
      <c r="J284" s="45">
        <v>21270</v>
      </c>
      <c r="K284" s="45">
        <f t="shared" si="28"/>
        <v>60770</v>
      </c>
      <c r="L284" s="46">
        <v>12500</v>
      </c>
      <c r="M284" s="46">
        <v>50</v>
      </c>
      <c r="N284" s="45">
        <f t="shared" si="29"/>
        <v>50.5</v>
      </c>
      <c r="O284" s="47"/>
    </row>
    <row r="285" spans="1:15" x14ac:dyDescent="0.2">
      <c r="N285" s="27">
        <f>SUM(N264:N284)</f>
        <v>3884.5</v>
      </c>
      <c r="O285" s="36">
        <v>66510</v>
      </c>
    </row>
    <row r="287" spans="1:15" x14ac:dyDescent="0.2">
      <c r="A287" s="67" t="s">
        <v>567</v>
      </c>
      <c r="B287" s="23"/>
      <c r="C287" s="72">
        <v>43136</v>
      </c>
      <c r="D287" s="23" t="s">
        <v>712</v>
      </c>
      <c r="E287" s="67">
        <v>53.789000000000001</v>
      </c>
      <c r="F287" s="50" t="s">
        <v>713</v>
      </c>
      <c r="G287" s="50" t="s">
        <v>714</v>
      </c>
      <c r="H287" s="23">
        <v>1090</v>
      </c>
      <c r="I287" s="28">
        <v>0.5</v>
      </c>
      <c r="J287" s="71">
        <v>125900</v>
      </c>
      <c r="K287" s="27">
        <f t="shared" ref="K287:K318" si="30">ROUND(J287/0.35,-1)</f>
        <v>359710</v>
      </c>
      <c r="N287" s="27">
        <f t="shared" ref="N287:N318" si="31">SUM(I287+M287)</f>
        <v>0.5</v>
      </c>
      <c r="O287" s="50"/>
    </row>
    <row r="288" spans="1:15" x14ac:dyDescent="0.2">
      <c r="A288" s="67" t="s">
        <v>568</v>
      </c>
      <c r="B288" s="23"/>
      <c r="C288" s="72">
        <v>43136</v>
      </c>
      <c r="D288" s="23" t="s">
        <v>715</v>
      </c>
      <c r="E288" s="67">
        <v>2.0680000000000001</v>
      </c>
      <c r="F288" s="50" t="s">
        <v>716</v>
      </c>
      <c r="G288" s="50" t="s">
        <v>714</v>
      </c>
      <c r="H288" s="23">
        <v>1090</v>
      </c>
      <c r="I288" s="28">
        <v>0.5</v>
      </c>
      <c r="J288" s="71">
        <v>75730</v>
      </c>
      <c r="K288" s="27">
        <f t="shared" si="30"/>
        <v>216370</v>
      </c>
      <c r="N288" s="27">
        <f t="shared" si="31"/>
        <v>0.5</v>
      </c>
      <c r="O288" s="50"/>
    </row>
    <row r="289" spans="1:15" x14ac:dyDescent="0.2">
      <c r="A289" s="67">
        <v>75</v>
      </c>
      <c r="C289" s="72">
        <v>43139</v>
      </c>
      <c r="D289" s="22" t="s">
        <v>602</v>
      </c>
      <c r="E289" s="67" t="s">
        <v>607</v>
      </c>
      <c r="F289" s="24" t="s">
        <v>608</v>
      </c>
      <c r="G289" s="25" t="s">
        <v>609</v>
      </c>
      <c r="H289" s="24">
        <v>1120</v>
      </c>
      <c r="I289" s="27">
        <v>2.5</v>
      </c>
      <c r="K289" s="27">
        <f t="shared" si="30"/>
        <v>0</v>
      </c>
      <c r="L289" s="71">
        <v>5000</v>
      </c>
      <c r="M289" s="71">
        <v>20</v>
      </c>
      <c r="N289" s="27">
        <f t="shared" si="31"/>
        <v>22.5</v>
      </c>
      <c r="O289" s="38"/>
    </row>
    <row r="290" spans="1:15" x14ac:dyDescent="0.2">
      <c r="D290" s="22" t="s">
        <v>603</v>
      </c>
      <c r="E290" s="67" t="s">
        <v>87</v>
      </c>
      <c r="F290" s="24" t="s">
        <v>87</v>
      </c>
      <c r="G290" s="25" t="s">
        <v>87</v>
      </c>
      <c r="K290" s="27">
        <f t="shared" si="30"/>
        <v>0</v>
      </c>
      <c r="N290" s="27">
        <f t="shared" si="31"/>
        <v>0</v>
      </c>
      <c r="O290" s="38"/>
    </row>
    <row r="291" spans="1:15" x14ac:dyDescent="0.2">
      <c r="D291" s="22" t="s">
        <v>604</v>
      </c>
      <c r="E291" s="67" t="s">
        <v>87</v>
      </c>
      <c r="F291" s="24" t="s">
        <v>87</v>
      </c>
      <c r="G291" s="25" t="s">
        <v>87</v>
      </c>
      <c r="K291" s="27">
        <f t="shared" si="30"/>
        <v>0</v>
      </c>
      <c r="N291" s="27">
        <f t="shared" si="31"/>
        <v>0</v>
      </c>
      <c r="O291" s="38"/>
    </row>
    <row r="292" spans="1:15" x14ac:dyDescent="0.2">
      <c r="D292" s="22" t="s">
        <v>605</v>
      </c>
      <c r="E292" s="67" t="s">
        <v>87</v>
      </c>
      <c r="F292" s="24" t="s">
        <v>87</v>
      </c>
      <c r="G292" s="25" t="s">
        <v>87</v>
      </c>
      <c r="K292" s="27">
        <f t="shared" si="30"/>
        <v>0</v>
      </c>
      <c r="N292" s="27">
        <f t="shared" si="31"/>
        <v>0</v>
      </c>
      <c r="O292" s="38"/>
    </row>
    <row r="293" spans="1:15" x14ac:dyDescent="0.2">
      <c r="D293" s="22" t="s">
        <v>606</v>
      </c>
      <c r="E293" s="67" t="s">
        <v>87</v>
      </c>
      <c r="F293" s="24" t="s">
        <v>87</v>
      </c>
      <c r="G293" s="25" t="s">
        <v>87</v>
      </c>
      <c r="K293" s="27">
        <f t="shared" si="30"/>
        <v>0</v>
      </c>
      <c r="N293" s="27">
        <f t="shared" si="31"/>
        <v>0</v>
      </c>
      <c r="O293" s="38"/>
    </row>
    <row r="294" spans="1:15" x14ac:dyDescent="0.2">
      <c r="A294" s="67" t="s">
        <v>720</v>
      </c>
      <c r="C294" s="72">
        <v>43152</v>
      </c>
      <c r="D294" s="22" t="s">
        <v>721</v>
      </c>
      <c r="E294" s="67">
        <v>35.881999999999998</v>
      </c>
      <c r="F294" s="24" t="s">
        <v>722</v>
      </c>
      <c r="G294" s="25" t="s">
        <v>723</v>
      </c>
      <c r="H294" s="24">
        <v>1220</v>
      </c>
      <c r="I294" s="27">
        <v>0.5</v>
      </c>
      <c r="J294" s="70">
        <v>12500</v>
      </c>
      <c r="K294" s="27">
        <f t="shared" si="30"/>
        <v>35710</v>
      </c>
      <c r="N294" s="27">
        <f t="shared" si="31"/>
        <v>0.5</v>
      </c>
      <c r="O294" s="38"/>
    </row>
    <row r="295" spans="1:15" x14ac:dyDescent="0.2">
      <c r="A295" s="67" t="s">
        <v>724</v>
      </c>
      <c r="C295" s="72">
        <v>43152</v>
      </c>
      <c r="D295" s="22" t="s">
        <v>725</v>
      </c>
      <c r="E295" s="67" t="s">
        <v>726</v>
      </c>
      <c r="F295" s="24" t="s">
        <v>727</v>
      </c>
      <c r="G295" s="25" t="s">
        <v>728</v>
      </c>
      <c r="H295" s="24">
        <v>3010</v>
      </c>
      <c r="I295" s="27">
        <v>0.5</v>
      </c>
      <c r="J295" s="70">
        <v>12500</v>
      </c>
      <c r="K295" s="27">
        <f t="shared" si="30"/>
        <v>35710</v>
      </c>
      <c r="N295" s="27">
        <f t="shared" si="31"/>
        <v>0.5</v>
      </c>
      <c r="O295" s="38"/>
    </row>
    <row r="296" spans="1:15" x14ac:dyDescent="0.2">
      <c r="A296" s="67" t="s">
        <v>788</v>
      </c>
      <c r="C296" s="72">
        <v>43154</v>
      </c>
      <c r="D296" s="22" t="s">
        <v>789</v>
      </c>
      <c r="E296" s="67">
        <v>5.0106000000000002</v>
      </c>
      <c r="F296" s="24" t="s">
        <v>790</v>
      </c>
      <c r="G296" s="25" t="s">
        <v>791</v>
      </c>
      <c r="H296" s="24">
        <v>1160</v>
      </c>
      <c r="I296" s="27">
        <v>0.5</v>
      </c>
      <c r="J296" s="70">
        <v>5820</v>
      </c>
      <c r="K296" s="27">
        <f t="shared" si="30"/>
        <v>16630</v>
      </c>
      <c r="N296" s="27">
        <f t="shared" si="31"/>
        <v>0.5</v>
      </c>
      <c r="O296" s="38"/>
    </row>
    <row r="297" spans="1:15" x14ac:dyDescent="0.2">
      <c r="A297" s="67" t="s">
        <v>794</v>
      </c>
      <c r="C297" s="72">
        <v>43153</v>
      </c>
      <c r="D297" s="22" t="s">
        <v>802</v>
      </c>
      <c r="E297" s="67">
        <v>24.39</v>
      </c>
      <c r="F297" s="24" t="s">
        <v>803</v>
      </c>
      <c r="G297" s="25" t="s">
        <v>803</v>
      </c>
      <c r="H297" s="24">
        <v>1100</v>
      </c>
      <c r="I297" s="27">
        <v>0.5</v>
      </c>
      <c r="J297" s="70">
        <v>51360</v>
      </c>
      <c r="K297" s="27">
        <f t="shared" si="30"/>
        <v>146740</v>
      </c>
      <c r="N297" s="27">
        <f t="shared" si="31"/>
        <v>0.5</v>
      </c>
    </row>
    <row r="298" spans="1:15" x14ac:dyDescent="0.2">
      <c r="A298" s="67">
        <v>107</v>
      </c>
      <c r="C298" s="72">
        <v>43157</v>
      </c>
      <c r="D298" s="22" t="s">
        <v>795</v>
      </c>
      <c r="E298" s="67">
        <v>35.883000000000003</v>
      </c>
      <c r="F298" s="24" t="s">
        <v>796</v>
      </c>
      <c r="G298" s="25" t="s">
        <v>797</v>
      </c>
      <c r="H298" s="24">
        <v>1040</v>
      </c>
      <c r="I298" s="27">
        <v>0.5</v>
      </c>
      <c r="J298" s="70">
        <v>47760</v>
      </c>
      <c r="K298" s="27">
        <f t="shared" si="30"/>
        <v>136460</v>
      </c>
      <c r="L298" s="71">
        <v>190000</v>
      </c>
      <c r="M298" s="71">
        <v>760</v>
      </c>
      <c r="N298" s="27">
        <f t="shared" si="31"/>
        <v>760.5</v>
      </c>
    </row>
    <row r="299" spans="1:15" x14ac:dyDescent="0.2">
      <c r="A299" s="67" t="s">
        <v>798</v>
      </c>
      <c r="C299" s="72">
        <v>43157</v>
      </c>
      <c r="D299" s="22" t="s">
        <v>799</v>
      </c>
      <c r="E299" s="67">
        <v>1.3180000000000001</v>
      </c>
      <c r="F299" s="24" t="s">
        <v>800</v>
      </c>
      <c r="G299" s="25" t="s">
        <v>801</v>
      </c>
      <c r="H299" s="24">
        <v>1190</v>
      </c>
      <c r="I299" s="27">
        <v>0</v>
      </c>
      <c r="J299" s="70">
        <v>14030</v>
      </c>
      <c r="K299" s="27">
        <f t="shared" si="30"/>
        <v>40090</v>
      </c>
      <c r="L299" s="71">
        <v>0</v>
      </c>
      <c r="M299" s="71">
        <v>0</v>
      </c>
      <c r="N299" s="27">
        <f t="shared" si="31"/>
        <v>0</v>
      </c>
    </row>
    <row r="300" spans="1:15" x14ac:dyDescent="0.2">
      <c r="A300" s="67" t="s">
        <v>804</v>
      </c>
      <c r="C300" s="72">
        <v>43158</v>
      </c>
      <c r="D300" s="22" t="s">
        <v>805</v>
      </c>
      <c r="E300" s="67">
        <v>0.24329999999999999</v>
      </c>
      <c r="F300" s="24" t="s">
        <v>806</v>
      </c>
      <c r="G300" s="25" t="s">
        <v>807</v>
      </c>
      <c r="H300" s="24">
        <v>3010</v>
      </c>
      <c r="I300" s="27">
        <v>0.5</v>
      </c>
      <c r="J300" s="70">
        <v>66000</v>
      </c>
      <c r="K300" s="27">
        <f t="shared" si="30"/>
        <v>188570</v>
      </c>
      <c r="N300" s="27">
        <f t="shared" si="31"/>
        <v>0.5</v>
      </c>
    </row>
    <row r="301" spans="1:15" x14ac:dyDescent="0.2">
      <c r="A301" s="67">
        <v>108</v>
      </c>
      <c r="C301" s="72">
        <v>43157</v>
      </c>
      <c r="D301" s="22" t="s">
        <v>811</v>
      </c>
      <c r="E301" s="67">
        <v>0.21690000000000001</v>
      </c>
      <c r="F301" s="24" t="s">
        <v>812</v>
      </c>
      <c r="G301" s="25" t="s">
        <v>813</v>
      </c>
      <c r="H301" s="24">
        <v>3010</v>
      </c>
      <c r="I301" s="27">
        <v>0.5</v>
      </c>
      <c r="J301" s="70">
        <v>13510</v>
      </c>
      <c r="K301" s="27">
        <f t="shared" si="30"/>
        <v>38600</v>
      </c>
      <c r="L301" s="71">
        <v>50000</v>
      </c>
      <c r="M301" s="71">
        <v>200</v>
      </c>
      <c r="N301" s="27">
        <f t="shared" si="31"/>
        <v>200.5</v>
      </c>
    </row>
    <row r="302" spans="1:15" x14ac:dyDescent="0.2">
      <c r="A302" s="67">
        <v>109</v>
      </c>
      <c r="C302" s="72">
        <v>43158</v>
      </c>
      <c r="D302" s="22" t="s">
        <v>808</v>
      </c>
      <c r="E302" s="67">
        <v>5.0010000000000003</v>
      </c>
      <c r="F302" s="24" t="s">
        <v>809</v>
      </c>
      <c r="G302" s="25" t="s">
        <v>810</v>
      </c>
      <c r="H302" s="24">
        <v>1030</v>
      </c>
      <c r="I302" s="27">
        <v>0.5</v>
      </c>
      <c r="J302" s="70">
        <v>8930</v>
      </c>
      <c r="K302" s="27">
        <f t="shared" si="30"/>
        <v>25510</v>
      </c>
      <c r="L302" s="71">
        <v>23000</v>
      </c>
      <c r="M302" s="71">
        <v>92</v>
      </c>
      <c r="N302" s="27">
        <f t="shared" si="31"/>
        <v>92.5</v>
      </c>
      <c r="O302" s="38"/>
    </row>
    <row r="303" spans="1:15" x14ac:dyDescent="0.2">
      <c r="A303" s="67" t="s">
        <v>814</v>
      </c>
      <c r="C303" s="72">
        <v>43158</v>
      </c>
      <c r="D303" s="22" t="s">
        <v>815</v>
      </c>
      <c r="E303" s="67">
        <v>0.45829999999999999</v>
      </c>
      <c r="F303" s="24" t="s">
        <v>817</v>
      </c>
      <c r="G303" s="25" t="s">
        <v>816</v>
      </c>
      <c r="H303" s="24">
        <v>1150</v>
      </c>
      <c r="I303" s="27">
        <v>0.5</v>
      </c>
      <c r="J303" s="70">
        <v>38330</v>
      </c>
      <c r="K303" s="27">
        <f t="shared" si="30"/>
        <v>109510</v>
      </c>
      <c r="N303" s="27">
        <f t="shared" si="31"/>
        <v>0.5</v>
      </c>
    </row>
    <row r="304" spans="1:15" x14ac:dyDescent="0.2">
      <c r="A304" s="67">
        <v>111</v>
      </c>
      <c r="C304" s="72">
        <v>43158</v>
      </c>
      <c r="D304" s="22" t="s">
        <v>818</v>
      </c>
      <c r="E304" s="67">
        <v>3.375</v>
      </c>
      <c r="F304" s="24" t="s">
        <v>822</v>
      </c>
      <c r="G304" s="25" t="s">
        <v>823</v>
      </c>
      <c r="H304" s="24">
        <v>1200</v>
      </c>
      <c r="I304" s="27">
        <v>2</v>
      </c>
      <c r="J304" s="70">
        <v>71600</v>
      </c>
      <c r="K304" s="27">
        <f t="shared" si="30"/>
        <v>204570</v>
      </c>
      <c r="L304" s="71">
        <v>177500</v>
      </c>
      <c r="M304" s="71">
        <v>710</v>
      </c>
      <c r="N304" s="27">
        <f t="shared" si="31"/>
        <v>712</v>
      </c>
    </row>
    <row r="305" spans="1:15" x14ac:dyDescent="0.2">
      <c r="D305" s="22" t="s">
        <v>819</v>
      </c>
      <c r="E305" s="67">
        <v>20.387</v>
      </c>
      <c r="F305" s="24" t="s">
        <v>87</v>
      </c>
      <c r="G305" s="24" t="s">
        <v>87</v>
      </c>
      <c r="K305" s="27">
        <f t="shared" si="30"/>
        <v>0</v>
      </c>
      <c r="N305" s="27">
        <f t="shared" si="31"/>
        <v>0</v>
      </c>
    </row>
    <row r="306" spans="1:15" x14ac:dyDescent="0.2">
      <c r="D306" s="22" t="s">
        <v>820</v>
      </c>
      <c r="E306" s="67">
        <v>1.36</v>
      </c>
      <c r="F306" s="24" t="s">
        <v>87</v>
      </c>
      <c r="G306" s="24" t="s">
        <v>87</v>
      </c>
      <c r="K306" s="27">
        <f t="shared" si="30"/>
        <v>0</v>
      </c>
      <c r="N306" s="27">
        <f t="shared" si="31"/>
        <v>0</v>
      </c>
    </row>
    <row r="307" spans="1:15" x14ac:dyDescent="0.2">
      <c r="D307" s="22" t="s">
        <v>821</v>
      </c>
      <c r="E307" s="67">
        <v>44.843000000000004</v>
      </c>
      <c r="F307" s="24" t="s">
        <v>87</v>
      </c>
      <c r="G307" s="24" t="s">
        <v>87</v>
      </c>
      <c r="K307" s="27">
        <f t="shared" si="30"/>
        <v>0</v>
      </c>
      <c r="N307" s="27">
        <f t="shared" si="31"/>
        <v>0</v>
      </c>
    </row>
    <row r="308" spans="1:15" x14ac:dyDescent="0.2">
      <c r="A308" s="67">
        <v>110</v>
      </c>
      <c r="C308" s="72">
        <v>43158</v>
      </c>
      <c r="D308" s="22" t="s">
        <v>815</v>
      </c>
      <c r="E308" s="67">
        <v>0.45829999999999999</v>
      </c>
      <c r="F308" s="24" t="s">
        <v>824</v>
      </c>
      <c r="G308" s="25" t="s">
        <v>825</v>
      </c>
      <c r="H308" s="24">
        <v>1150</v>
      </c>
      <c r="I308" s="27">
        <v>0.5</v>
      </c>
      <c r="J308" s="70">
        <v>38330</v>
      </c>
      <c r="K308" s="27">
        <f t="shared" si="30"/>
        <v>109510</v>
      </c>
      <c r="L308" s="71">
        <v>127900</v>
      </c>
      <c r="M308" s="71">
        <v>511.6</v>
      </c>
      <c r="N308" s="27">
        <f t="shared" si="31"/>
        <v>512.1</v>
      </c>
    </row>
    <row r="309" spans="1:15" x14ac:dyDescent="0.2">
      <c r="A309" s="67">
        <v>112</v>
      </c>
      <c r="C309" s="72">
        <v>43158</v>
      </c>
      <c r="D309" s="22" t="s">
        <v>759</v>
      </c>
      <c r="E309" s="67">
        <v>0.74299999999999999</v>
      </c>
      <c r="F309" s="24" t="s">
        <v>761</v>
      </c>
      <c r="G309" s="25" t="s">
        <v>826</v>
      </c>
      <c r="H309" s="24">
        <v>1200</v>
      </c>
      <c r="I309" s="27">
        <v>0.5</v>
      </c>
      <c r="J309" s="70">
        <v>21650</v>
      </c>
      <c r="K309" s="27">
        <f t="shared" si="30"/>
        <v>61860</v>
      </c>
      <c r="L309" s="71">
        <v>72000</v>
      </c>
      <c r="M309" s="71">
        <v>288</v>
      </c>
      <c r="N309" s="27">
        <f t="shared" si="31"/>
        <v>288.5</v>
      </c>
    </row>
    <row r="310" spans="1:15" x14ac:dyDescent="0.2">
      <c r="A310" s="67" t="s">
        <v>827</v>
      </c>
      <c r="C310" s="72">
        <v>43158</v>
      </c>
      <c r="D310" s="22" t="s">
        <v>828</v>
      </c>
      <c r="E310" s="67">
        <v>5.7539999999999996</v>
      </c>
      <c r="F310" s="24" t="s">
        <v>829</v>
      </c>
      <c r="G310" s="25" t="s">
        <v>830</v>
      </c>
      <c r="H310" s="24">
        <v>1010</v>
      </c>
      <c r="I310" s="27">
        <v>0.5</v>
      </c>
      <c r="J310" s="70">
        <v>13620</v>
      </c>
      <c r="K310" s="27">
        <f t="shared" si="30"/>
        <v>38910</v>
      </c>
      <c r="N310" s="27">
        <f t="shared" si="31"/>
        <v>0.5</v>
      </c>
    </row>
    <row r="311" spans="1:15" x14ac:dyDescent="0.2">
      <c r="A311" s="67" t="s">
        <v>833</v>
      </c>
      <c r="C311" s="72">
        <v>43158</v>
      </c>
      <c r="D311" s="22" t="s">
        <v>832</v>
      </c>
      <c r="E311" s="67">
        <v>5.5720000000000001</v>
      </c>
      <c r="F311" s="24" t="s">
        <v>829</v>
      </c>
      <c r="G311" s="25" t="s">
        <v>831</v>
      </c>
      <c r="H311" s="24">
        <v>1010</v>
      </c>
      <c r="I311" s="27">
        <v>0.5</v>
      </c>
      <c r="J311" s="70">
        <v>8730</v>
      </c>
      <c r="K311" s="27">
        <f t="shared" si="30"/>
        <v>24940</v>
      </c>
      <c r="N311" s="27">
        <f t="shared" si="31"/>
        <v>0.5</v>
      </c>
    </row>
    <row r="312" spans="1:15" x14ac:dyDescent="0.2">
      <c r="A312" s="67">
        <v>113</v>
      </c>
      <c r="C312" s="72">
        <v>43158</v>
      </c>
      <c r="D312" s="22" t="s">
        <v>834</v>
      </c>
      <c r="E312" s="67">
        <v>0.29020000000000001</v>
      </c>
      <c r="F312" s="24" t="s">
        <v>760</v>
      </c>
      <c r="G312" s="25" t="s">
        <v>837</v>
      </c>
      <c r="H312" s="24">
        <v>3010</v>
      </c>
      <c r="I312" s="27">
        <v>1</v>
      </c>
      <c r="J312" s="70">
        <v>18930</v>
      </c>
      <c r="K312" s="27">
        <f t="shared" si="30"/>
        <v>54090</v>
      </c>
      <c r="L312" s="71">
        <v>39000</v>
      </c>
      <c r="M312" s="71">
        <v>156</v>
      </c>
      <c r="N312" s="27">
        <f t="shared" si="31"/>
        <v>157</v>
      </c>
      <c r="O312" s="51"/>
    </row>
    <row r="313" spans="1:15" x14ac:dyDescent="0.2">
      <c r="D313" s="22" t="s">
        <v>835</v>
      </c>
      <c r="E313" s="67">
        <v>0.29020000000000001</v>
      </c>
      <c r="F313" s="24" t="s">
        <v>87</v>
      </c>
      <c r="G313" s="25" t="s">
        <v>87</v>
      </c>
      <c r="J313" s="70">
        <v>1620</v>
      </c>
      <c r="K313" s="27">
        <f t="shared" si="30"/>
        <v>4630</v>
      </c>
      <c r="N313" s="27">
        <f t="shared" si="31"/>
        <v>0</v>
      </c>
      <c r="O313" s="51"/>
    </row>
    <row r="314" spans="1:15" x14ac:dyDescent="0.2">
      <c r="A314" s="67">
        <v>114</v>
      </c>
      <c r="C314" s="72">
        <v>43158</v>
      </c>
      <c r="D314" s="22" t="s">
        <v>836</v>
      </c>
      <c r="E314" s="67">
        <v>0.14580000000000001</v>
      </c>
      <c r="F314" s="24" t="s">
        <v>760</v>
      </c>
      <c r="G314" s="25" t="s">
        <v>837</v>
      </c>
      <c r="H314" s="24">
        <v>3010</v>
      </c>
      <c r="I314" s="27">
        <v>0.5</v>
      </c>
      <c r="J314" s="70">
        <v>12290</v>
      </c>
      <c r="K314" s="27">
        <f t="shared" si="30"/>
        <v>35110</v>
      </c>
      <c r="L314" s="71">
        <v>45000</v>
      </c>
      <c r="M314" s="71">
        <v>180</v>
      </c>
      <c r="N314" s="27">
        <f t="shared" si="31"/>
        <v>180.5</v>
      </c>
      <c r="O314" s="51"/>
    </row>
    <row r="315" spans="1:15" x14ac:dyDescent="0.2">
      <c r="A315" s="67">
        <v>115</v>
      </c>
      <c r="C315" s="72">
        <v>43158</v>
      </c>
      <c r="D315" s="22" t="s">
        <v>838</v>
      </c>
      <c r="E315" s="67">
        <v>0.1263</v>
      </c>
      <c r="F315" s="24" t="s">
        <v>760</v>
      </c>
      <c r="G315" s="25" t="s">
        <v>837</v>
      </c>
      <c r="H315" s="24">
        <v>1190</v>
      </c>
      <c r="I315" s="27">
        <v>0.5</v>
      </c>
      <c r="J315" s="70">
        <v>12310</v>
      </c>
      <c r="K315" s="27">
        <f t="shared" si="30"/>
        <v>35170</v>
      </c>
      <c r="L315" s="71">
        <v>25000</v>
      </c>
      <c r="M315" s="71">
        <v>100</v>
      </c>
      <c r="N315" s="27">
        <f t="shared" si="31"/>
        <v>100.5</v>
      </c>
      <c r="O315" s="51"/>
    </row>
    <row r="316" spans="1:15" x14ac:dyDescent="0.2">
      <c r="A316" s="67">
        <v>116</v>
      </c>
      <c r="C316" s="72">
        <v>43159</v>
      </c>
      <c r="D316" s="22" t="s">
        <v>839</v>
      </c>
      <c r="E316" s="67">
        <v>1.2410000000000001</v>
      </c>
      <c r="F316" s="24" t="s">
        <v>840</v>
      </c>
      <c r="G316" s="25" t="s">
        <v>841</v>
      </c>
      <c r="H316" s="24">
        <v>1070</v>
      </c>
      <c r="I316" s="27">
        <v>0.5</v>
      </c>
      <c r="J316" s="70">
        <v>29410</v>
      </c>
      <c r="K316" s="27">
        <f t="shared" si="30"/>
        <v>84030</v>
      </c>
      <c r="L316" s="71">
        <v>65000</v>
      </c>
      <c r="M316" s="71">
        <v>260</v>
      </c>
      <c r="N316" s="27">
        <f t="shared" si="31"/>
        <v>260.5</v>
      </c>
    </row>
    <row r="317" spans="1:15" x14ac:dyDescent="0.2">
      <c r="A317" s="67" t="s">
        <v>842</v>
      </c>
      <c r="C317" s="72">
        <v>43159</v>
      </c>
      <c r="D317" s="22" t="s">
        <v>843</v>
      </c>
      <c r="E317" s="67" t="s">
        <v>844</v>
      </c>
      <c r="F317" s="24" t="s">
        <v>845</v>
      </c>
      <c r="G317" s="25" t="s">
        <v>846</v>
      </c>
      <c r="H317" s="24">
        <v>3010</v>
      </c>
      <c r="I317" s="27">
        <v>0.5</v>
      </c>
      <c r="J317" s="70">
        <v>43110</v>
      </c>
      <c r="K317" s="27">
        <f t="shared" si="30"/>
        <v>123170</v>
      </c>
      <c r="N317" s="27">
        <f t="shared" si="31"/>
        <v>0.5</v>
      </c>
    </row>
    <row r="318" spans="1:15" x14ac:dyDescent="0.2">
      <c r="A318" s="67" t="s">
        <v>847</v>
      </c>
      <c r="C318" s="72">
        <v>43159</v>
      </c>
      <c r="D318" s="22" t="s">
        <v>848</v>
      </c>
      <c r="E318" s="67" t="s">
        <v>851</v>
      </c>
      <c r="F318" s="24" t="s">
        <v>849</v>
      </c>
      <c r="G318" s="25" t="s">
        <v>850</v>
      </c>
      <c r="H318" s="24">
        <v>1150</v>
      </c>
      <c r="I318" s="27">
        <v>0.5</v>
      </c>
      <c r="K318" s="27">
        <f t="shared" si="30"/>
        <v>0</v>
      </c>
      <c r="N318" s="27">
        <f t="shared" si="31"/>
        <v>0.5</v>
      </c>
    </row>
    <row r="319" spans="1:15" x14ac:dyDescent="0.2">
      <c r="A319" s="67" t="s">
        <v>852</v>
      </c>
      <c r="C319" s="72">
        <v>43159</v>
      </c>
      <c r="D319" s="22" t="s">
        <v>853</v>
      </c>
      <c r="E319" s="67">
        <v>72.974999999999994</v>
      </c>
      <c r="F319" s="24" t="s">
        <v>856</v>
      </c>
      <c r="G319" s="24" t="s">
        <v>857</v>
      </c>
      <c r="H319" s="24">
        <v>1120</v>
      </c>
      <c r="I319" s="27">
        <v>1.5</v>
      </c>
      <c r="J319" s="70">
        <v>114940</v>
      </c>
      <c r="K319" s="27">
        <f t="shared" ref="K319:K335" si="32">ROUND(J319/0.35,-1)</f>
        <v>328400</v>
      </c>
      <c r="N319" s="27">
        <f t="shared" ref="N319:N335" si="33">SUM(I319+M319)</f>
        <v>1.5</v>
      </c>
    </row>
    <row r="320" spans="1:15" x14ac:dyDescent="0.2">
      <c r="D320" s="22" t="s">
        <v>854</v>
      </c>
      <c r="E320" s="67">
        <v>98.978999999999999</v>
      </c>
      <c r="F320" s="24" t="s">
        <v>87</v>
      </c>
      <c r="G320" s="25" t="s">
        <v>87</v>
      </c>
      <c r="J320" s="70">
        <v>178310</v>
      </c>
      <c r="K320" s="27">
        <f t="shared" si="32"/>
        <v>509460</v>
      </c>
      <c r="N320" s="27">
        <f t="shared" si="33"/>
        <v>0</v>
      </c>
    </row>
    <row r="321" spans="1:15" x14ac:dyDescent="0.2">
      <c r="D321" s="22" t="s">
        <v>855</v>
      </c>
      <c r="E321" s="67">
        <v>10.141999999999999</v>
      </c>
      <c r="F321" s="24" t="s">
        <v>87</v>
      </c>
      <c r="G321" s="25" t="s">
        <v>87</v>
      </c>
      <c r="J321" s="70">
        <v>15970</v>
      </c>
      <c r="K321" s="27">
        <f t="shared" si="32"/>
        <v>45630</v>
      </c>
      <c r="N321" s="27">
        <f t="shared" si="33"/>
        <v>0</v>
      </c>
    </row>
    <row r="322" spans="1:15" x14ac:dyDescent="0.2">
      <c r="A322" s="67">
        <v>117</v>
      </c>
      <c r="C322" s="72">
        <v>43159</v>
      </c>
      <c r="D322" s="22" t="s">
        <v>858</v>
      </c>
      <c r="E322" s="67">
        <v>0.2893</v>
      </c>
      <c r="F322" s="24" t="s">
        <v>859</v>
      </c>
      <c r="G322" s="25" t="s">
        <v>860</v>
      </c>
      <c r="H322" s="24">
        <v>3010</v>
      </c>
      <c r="I322" s="27">
        <v>0.5</v>
      </c>
      <c r="J322" s="70">
        <v>52970</v>
      </c>
      <c r="K322" s="27">
        <f t="shared" si="32"/>
        <v>151340</v>
      </c>
      <c r="L322" s="71">
        <v>172000</v>
      </c>
      <c r="M322" s="71">
        <v>688</v>
      </c>
      <c r="N322" s="27">
        <f t="shared" si="33"/>
        <v>688.5</v>
      </c>
    </row>
    <row r="323" spans="1:15" x14ac:dyDescent="0.2">
      <c r="A323" s="67">
        <v>118</v>
      </c>
      <c r="C323" s="72">
        <v>43159</v>
      </c>
      <c r="D323" s="22" t="s">
        <v>861</v>
      </c>
      <c r="E323" s="67" t="s">
        <v>864</v>
      </c>
      <c r="F323" s="24" t="s">
        <v>866</v>
      </c>
      <c r="G323" s="25" t="s">
        <v>867</v>
      </c>
      <c r="H323" s="24">
        <v>6010</v>
      </c>
      <c r="I323" s="27">
        <v>1.5</v>
      </c>
      <c r="J323" s="70">
        <v>8770</v>
      </c>
      <c r="K323" s="27">
        <f t="shared" si="32"/>
        <v>25060</v>
      </c>
      <c r="L323" s="71">
        <v>12000</v>
      </c>
      <c r="M323" s="71">
        <v>48</v>
      </c>
      <c r="N323" s="27">
        <f t="shared" si="33"/>
        <v>49.5</v>
      </c>
    </row>
    <row r="324" spans="1:15" x14ac:dyDescent="0.2">
      <c r="D324" s="22" t="s">
        <v>862</v>
      </c>
      <c r="E324" s="67" t="s">
        <v>865</v>
      </c>
      <c r="F324" s="24" t="s">
        <v>87</v>
      </c>
      <c r="G324" s="25" t="s">
        <v>87</v>
      </c>
      <c r="K324" s="27">
        <f t="shared" si="32"/>
        <v>0</v>
      </c>
      <c r="N324" s="27">
        <f t="shared" si="33"/>
        <v>0</v>
      </c>
    </row>
    <row r="325" spans="1:15" x14ac:dyDescent="0.2">
      <c r="D325" s="22" t="s">
        <v>863</v>
      </c>
      <c r="E325" s="67" t="s">
        <v>864</v>
      </c>
      <c r="F325" s="24" t="s">
        <v>87</v>
      </c>
      <c r="G325" s="25" t="s">
        <v>87</v>
      </c>
      <c r="K325" s="27">
        <f t="shared" si="32"/>
        <v>0</v>
      </c>
      <c r="N325" s="27">
        <f t="shared" si="33"/>
        <v>0</v>
      </c>
    </row>
    <row r="326" spans="1:15" x14ac:dyDescent="0.2">
      <c r="A326" s="67" t="s">
        <v>868</v>
      </c>
      <c r="C326" s="72">
        <v>43159</v>
      </c>
      <c r="D326" s="22" t="s">
        <v>869</v>
      </c>
      <c r="E326" s="67">
        <v>0.3</v>
      </c>
      <c r="F326" s="24" t="s">
        <v>870</v>
      </c>
      <c r="G326" s="25" t="s">
        <v>871</v>
      </c>
      <c r="H326" s="24">
        <v>2050</v>
      </c>
      <c r="I326" s="27">
        <v>0.5</v>
      </c>
      <c r="J326" s="70">
        <v>5320</v>
      </c>
      <c r="K326" s="27">
        <f t="shared" si="32"/>
        <v>15200</v>
      </c>
      <c r="N326" s="27">
        <f t="shared" si="33"/>
        <v>0.5</v>
      </c>
    </row>
    <row r="327" spans="1:15" x14ac:dyDescent="0.2">
      <c r="A327" s="67" t="s">
        <v>872</v>
      </c>
      <c r="C327" s="72">
        <v>43159</v>
      </c>
      <c r="D327" s="22" t="s">
        <v>873</v>
      </c>
      <c r="E327" s="67">
        <v>60</v>
      </c>
      <c r="F327" s="24" t="s">
        <v>874</v>
      </c>
      <c r="G327" s="25" t="s">
        <v>875</v>
      </c>
      <c r="H327" s="24">
        <v>1130</v>
      </c>
      <c r="I327" s="27">
        <v>0.5</v>
      </c>
      <c r="J327" s="70">
        <v>104510</v>
      </c>
      <c r="K327" s="27">
        <f t="shared" si="32"/>
        <v>298600</v>
      </c>
      <c r="N327" s="27">
        <f t="shared" si="33"/>
        <v>0.5</v>
      </c>
    </row>
    <row r="328" spans="1:15" x14ac:dyDescent="0.2">
      <c r="A328" s="67" t="s">
        <v>876</v>
      </c>
      <c r="C328" s="72">
        <v>43159</v>
      </c>
      <c r="D328" s="22" t="s">
        <v>877</v>
      </c>
      <c r="E328" s="67" t="s">
        <v>878</v>
      </c>
      <c r="F328" s="24" t="s">
        <v>879</v>
      </c>
      <c r="G328" s="25" t="s">
        <v>880</v>
      </c>
      <c r="H328" s="24">
        <v>2050</v>
      </c>
      <c r="I328" s="27">
        <v>0.5</v>
      </c>
      <c r="J328" s="70">
        <v>14300</v>
      </c>
      <c r="K328" s="27">
        <f t="shared" si="32"/>
        <v>40860</v>
      </c>
      <c r="N328" s="27">
        <f t="shared" si="33"/>
        <v>0.5</v>
      </c>
    </row>
    <row r="329" spans="1:15" x14ac:dyDescent="0.2">
      <c r="A329" s="67" t="s">
        <v>881</v>
      </c>
      <c r="C329" s="72">
        <v>43159</v>
      </c>
      <c r="D329" s="22" t="s">
        <v>882</v>
      </c>
      <c r="E329" s="67">
        <v>0.9456</v>
      </c>
      <c r="F329" s="24" t="s">
        <v>883</v>
      </c>
      <c r="G329" s="25" t="s">
        <v>884</v>
      </c>
      <c r="H329" s="24">
        <v>1090</v>
      </c>
      <c r="I329" s="27">
        <v>0.5</v>
      </c>
      <c r="J329" s="70">
        <v>53410</v>
      </c>
      <c r="K329" s="27">
        <f t="shared" si="32"/>
        <v>152600</v>
      </c>
      <c r="N329" s="27">
        <f t="shared" si="33"/>
        <v>0.5</v>
      </c>
    </row>
    <row r="330" spans="1:15" x14ac:dyDescent="0.2">
      <c r="A330" s="67" t="s">
        <v>885</v>
      </c>
      <c r="C330" s="72">
        <v>43159</v>
      </c>
      <c r="D330" s="22" t="s">
        <v>418</v>
      </c>
      <c r="E330" s="67">
        <v>0.47299999999999998</v>
      </c>
      <c r="F330" s="24" t="s">
        <v>886</v>
      </c>
      <c r="G330" s="25" t="s">
        <v>887</v>
      </c>
      <c r="H330" s="24">
        <v>3010</v>
      </c>
      <c r="I330" s="27">
        <v>0.5</v>
      </c>
      <c r="J330" s="70">
        <v>26650</v>
      </c>
      <c r="K330" s="27">
        <f t="shared" si="32"/>
        <v>76140</v>
      </c>
      <c r="N330" s="27">
        <f t="shared" si="33"/>
        <v>0.5</v>
      </c>
    </row>
    <row r="331" spans="1:15" x14ac:dyDescent="0.2">
      <c r="A331" s="67">
        <v>120</v>
      </c>
      <c r="C331" s="72">
        <v>43159</v>
      </c>
      <c r="D331" s="22" t="s">
        <v>888</v>
      </c>
      <c r="E331" s="67">
        <v>11.241</v>
      </c>
      <c r="F331" s="24" t="s">
        <v>889</v>
      </c>
      <c r="G331" s="25" t="s">
        <v>890</v>
      </c>
      <c r="H331" s="24">
        <v>1100</v>
      </c>
      <c r="I331" s="27">
        <v>0.5</v>
      </c>
      <c r="J331" s="70">
        <v>32360</v>
      </c>
      <c r="K331" s="27">
        <f t="shared" si="32"/>
        <v>92460</v>
      </c>
      <c r="L331" s="71">
        <v>40000</v>
      </c>
      <c r="M331" s="71">
        <v>160</v>
      </c>
      <c r="N331" s="27">
        <f t="shared" si="33"/>
        <v>160.5</v>
      </c>
    </row>
    <row r="332" spans="1:15" x14ac:dyDescent="0.2">
      <c r="A332" s="67">
        <v>121</v>
      </c>
      <c r="C332" s="72">
        <v>43159</v>
      </c>
      <c r="D332" s="22" t="s">
        <v>891</v>
      </c>
      <c r="E332" s="67">
        <v>0.114</v>
      </c>
      <c r="F332" s="24" t="s">
        <v>892</v>
      </c>
      <c r="G332" s="25" t="s">
        <v>893</v>
      </c>
      <c r="H332" s="24">
        <v>3010</v>
      </c>
      <c r="I332" s="27">
        <v>0.5</v>
      </c>
      <c r="J332" s="70">
        <v>27100</v>
      </c>
      <c r="K332" s="27">
        <f t="shared" si="32"/>
        <v>77430</v>
      </c>
      <c r="L332" s="71">
        <v>85000</v>
      </c>
      <c r="M332" s="71">
        <v>340</v>
      </c>
      <c r="N332" s="27">
        <f t="shared" si="33"/>
        <v>340.5</v>
      </c>
    </row>
    <row r="333" spans="1:15" x14ac:dyDescent="0.2">
      <c r="A333" s="67">
        <v>122</v>
      </c>
      <c r="C333" s="72">
        <v>43159</v>
      </c>
      <c r="D333" s="22" t="s">
        <v>894</v>
      </c>
      <c r="E333" s="67">
        <v>55.25</v>
      </c>
      <c r="F333" s="24" t="s">
        <v>800</v>
      </c>
      <c r="G333" s="25" t="s">
        <v>895</v>
      </c>
      <c r="H333" s="24">
        <v>1050</v>
      </c>
      <c r="I333" s="27">
        <v>0.5</v>
      </c>
      <c r="J333" s="70">
        <v>84500</v>
      </c>
      <c r="K333" s="27">
        <f t="shared" si="32"/>
        <v>241430</v>
      </c>
      <c r="L333" s="71">
        <v>425425</v>
      </c>
      <c r="M333" s="71">
        <v>1702</v>
      </c>
      <c r="N333" s="27">
        <f t="shared" si="33"/>
        <v>1702.5</v>
      </c>
    </row>
    <row r="334" spans="1:15" x14ac:dyDescent="0.2">
      <c r="A334" s="67">
        <v>123</v>
      </c>
      <c r="C334" s="72">
        <v>43160</v>
      </c>
      <c r="D334" s="22" t="s">
        <v>896</v>
      </c>
      <c r="E334" s="67">
        <v>4.1619999999999999</v>
      </c>
      <c r="F334" s="24" t="s">
        <v>898</v>
      </c>
      <c r="G334" s="25" t="s">
        <v>899</v>
      </c>
      <c r="H334" s="24">
        <v>1160</v>
      </c>
      <c r="I334" s="27">
        <v>1</v>
      </c>
      <c r="J334" s="70">
        <v>6070</v>
      </c>
      <c r="K334" s="27">
        <f t="shared" si="32"/>
        <v>17340</v>
      </c>
      <c r="L334" s="71">
        <v>26900</v>
      </c>
      <c r="M334" s="71">
        <v>107.6</v>
      </c>
      <c r="N334" s="27">
        <f t="shared" si="33"/>
        <v>108.6</v>
      </c>
    </row>
    <row r="335" spans="1:15" s="43" customFormat="1" x14ac:dyDescent="0.2">
      <c r="A335" s="39"/>
      <c r="B335" s="40"/>
      <c r="C335" s="41"/>
      <c r="D335" s="42" t="s">
        <v>897</v>
      </c>
      <c r="E335" s="39">
        <v>0.98699999999999999</v>
      </c>
      <c r="F335" s="43" t="s">
        <v>87</v>
      </c>
      <c r="G335" s="44" t="s">
        <v>87</v>
      </c>
      <c r="H335" s="43">
        <v>1170</v>
      </c>
      <c r="I335" s="45"/>
      <c r="J335" s="45"/>
      <c r="K335" s="45">
        <f t="shared" si="32"/>
        <v>0</v>
      </c>
      <c r="L335" s="46"/>
      <c r="M335" s="46"/>
      <c r="N335" s="45">
        <f t="shared" si="33"/>
        <v>0</v>
      </c>
      <c r="O335" s="47"/>
    </row>
    <row r="336" spans="1:15" x14ac:dyDescent="0.2">
      <c r="N336" s="27">
        <f>SUM(N287:N335)</f>
        <v>6347.2000000000007</v>
      </c>
      <c r="O336" s="36">
        <v>66558</v>
      </c>
    </row>
    <row r="338" spans="1:15" x14ac:dyDescent="0.2">
      <c r="A338" s="67">
        <v>119</v>
      </c>
      <c r="C338" s="72">
        <v>43524</v>
      </c>
      <c r="D338" s="22" t="s">
        <v>906</v>
      </c>
      <c r="E338" s="67">
        <v>4.1280000000000001</v>
      </c>
      <c r="F338" s="24" t="s">
        <v>907</v>
      </c>
      <c r="G338" s="25" t="s">
        <v>908</v>
      </c>
      <c r="H338" s="24">
        <v>1070</v>
      </c>
      <c r="I338" s="27">
        <v>0.5</v>
      </c>
      <c r="J338" s="70">
        <v>52990</v>
      </c>
      <c r="K338" s="27">
        <f t="shared" ref="K338:K381" si="34">ROUND(J338/0.35,-1)</f>
        <v>151400</v>
      </c>
      <c r="L338" s="71">
        <v>143500</v>
      </c>
      <c r="M338" s="71">
        <v>574</v>
      </c>
      <c r="N338" s="27">
        <f t="shared" ref="N338:N381" si="35">SUM(I338+M338)</f>
        <v>574.5</v>
      </c>
    </row>
    <row r="339" spans="1:15" x14ac:dyDescent="0.2">
      <c r="A339" s="67" t="s">
        <v>872</v>
      </c>
      <c r="C339" s="72">
        <v>43160</v>
      </c>
      <c r="D339" s="22" t="s">
        <v>900</v>
      </c>
      <c r="E339" s="67">
        <v>6.4221000000000004</v>
      </c>
      <c r="F339" s="24" t="s">
        <v>901</v>
      </c>
      <c r="G339" s="24" t="s">
        <v>901</v>
      </c>
      <c r="H339" s="24">
        <v>1010</v>
      </c>
      <c r="I339" s="27">
        <v>0.5</v>
      </c>
      <c r="J339" s="70">
        <v>61000</v>
      </c>
      <c r="K339" s="27">
        <f t="shared" si="34"/>
        <v>174290</v>
      </c>
      <c r="N339" s="27">
        <f t="shared" si="35"/>
        <v>0.5</v>
      </c>
    </row>
    <row r="340" spans="1:15" x14ac:dyDescent="0.2">
      <c r="A340" s="67">
        <v>124</v>
      </c>
      <c r="C340" s="72">
        <v>43160</v>
      </c>
      <c r="D340" s="22" t="s">
        <v>902</v>
      </c>
      <c r="E340" s="67" t="s">
        <v>903</v>
      </c>
      <c r="F340" s="24" t="s">
        <v>904</v>
      </c>
      <c r="G340" s="25" t="s">
        <v>905</v>
      </c>
      <c r="H340" s="24">
        <v>3010</v>
      </c>
      <c r="I340" s="27">
        <v>0.5</v>
      </c>
      <c r="J340" s="70">
        <v>34280</v>
      </c>
      <c r="K340" s="27">
        <f t="shared" si="34"/>
        <v>97940</v>
      </c>
      <c r="L340" s="71">
        <v>72900</v>
      </c>
      <c r="M340" s="71">
        <v>291.60000000000002</v>
      </c>
      <c r="N340" s="27">
        <f t="shared" si="35"/>
        <v>292.10000000000002</v>
      </c>
    </row>
    <row r="341" spans="1:15" x14ac:dyDescent="0.2">
      <c r="A341" s="67">
        <v>125</v>
      </c>
      <c r="C341" s="72">
        <v>43161</v>
      </c>
      <c r="D341" s="22" t="s">
        <v>389</v>
      </c>
      <c r="E341" s="67">
        <v>0.17560000000000001</v>
      </c>
      <c r="F341" s="24" t="s">
        <v>392</v>
      </c>
      <c r="G341" s="25" t="s">
        <v>909</v>
      </c>
      <c r="H341" s="24">
        <v>2050</v>
      </c>
      <c r="I341" s="27">
        <v>1</v>
      </c>
      <c r="J341" s="70">
        <v>13940</v>
      </c>
      <c r="K341" s="27">
        <f t="shared" si="34"/>
        <v>39830</v>
      </c>
      <c r="L341" s="71">
        <v>42000</v>
      </c>
      <c r="M341" s="71">
        <v>168</v>
      </c>
      <c r="N341" s="27">
        <f t="shared" si="35"/>
        <v>169</v>
      </c>
    </row>
    <row r="342" spans="1:15" x14ac:dyDescent="0.2">
      <c r="D342" s="22" t="s">
        <v>390</v>
      </c>
      <c r="E342" s="67">
        <v>0.17560000000000001</v>
      </c>
      <c r="F342" s="24" t="s">
        <v>87</v>
      </c>
      <c r="G342" s="25" t="s">
        <v>87</v>
      </c>
      <c r="K342" s="27">
        <f t="shared" si="34"/>
        <v>0</v>
      </c>
      <c r="N342" s="27">
        <f t="shared" si="35"/>
        <v>0</v>
      </c>
      <c r="O342" s="28"/>
    </row>
    <row r="343" spans="1:15" x14ac:dyDescent="0.2">
      <c r="A343" s="67" t="s">
        <v>910</v>
      </c>
      <c r="C343" s="72">
        <v>43161</v>
      </c>
      <c r="D343" s="22" t="s">
        <v>911</v>
      </c>
      <c r="E343" s="67">
        <v>14.933</v>
      </c>
      <c r="F343" s="24" t="s">
        <v>915</v>
      </c>
      <c r="G343" s="25" t="s">
        <v>916</v>
      </c>
      <c r="H343" s="24">
        <v>1040</v>
      </c>
      <c r="I343" s="27">
        <v>2</v>
      </c>
      <c r="J343" s="70">
        <v>244820</v>
      </c>
      <c r="K343" s="27">
        <f t="shared" si="34"/>
        <v>699490</v>
      </c>
      <c r="N343" s="27">
        <f t="shared" si="35"/>
        <v>2</v>
      </c>
    </row>
    <row r="344" spans="1:15" x14ac:dyDescent="0.2">
      <c r="D344" s="22" t="s">
        <v>912</v>
      </c>
      <c r="E344" s="67">
        <v>20.64</v>
      </c>
      <c r="F344" s="24" t="s">
        <v>87</v>
      </c>
      <c r="G344" s="25" t="s">
        <v>87</v>
      </c>
      <c r="K344" s="27">
        <f t="shared" si="34"/>
        <v>0</v>
      </c>
      <c r="N344" s="27">
        <f t="shared" si="35"/>
        <v>0</v>
      </c>
    </row>
    <row r="345" spans="1:15" x14ac:dyDescent="0.2">
      <c r="D345" s="22" t="s">
        <v>913</v>
      </c>
      <c r="E345" s="67">
        <v>20.643999999999998</v>
      </c>
      <c r="F345" s="24" t="s">
        <v>87</v>
      </c>
      <c r="G345" s="25" t="s">
        <v>87</v>
      </c>
      <c r="K345" s="27">
        <f t="shared" si="34"/>
        <v>0</v>
      </c>
      <c r="N345" s="27">
        <f t="shared" si="35"/>
        <v>0</v>
      </c>
    </row>
    <row r="346" spans="1:15" x14ac:dyDescent="0.2">
      <c r="D346" s="22" t="s">
        <v>914</v>
      </c>
      <c r="E346" s="67">
        <v>100</v>
      </c>
      <c r="F346" s="24" t="s">
        <v>87</v>
      </c>
      <c r="G346" s="25" t="s">
        <v>87</v>
      </c>
      <c r="K346" s="27">
        <f t="shared" si="34"/>
        <v>0</v>
      </c>
      <c r="N346" s="27">
        <f t="shared" si="35"/>
        <v>0</v>
      </c>
    </row>
    <row r="347" spans="1:15" x14ac:dyDescent="0.2">
      <c r="A347" s="67" t="s">
        <v>917</v>
      </c>
      <c r="C347" s="72">
        <v>43161</v>
      </c>
      <c r="D347" s="22" t="s">
        <v>918</v>
      </c>
      <c r="E347" s="67">
        <v>38</v>
      </c>
      <c r="F347" s="24" t="s">
        <v>920</v>
      </c>
      <c r="G347" s="25" t="s">
        <v>919</v>
      </c>
      <c r="H347" s="24">
        <v>1130</v>
      </c>
      <c r="I347" s="27">
        <v>0.5</v>
      </c>
      <c r="J347" s="70">
        <v>332980</v>
      </c>
      <c r="K347" s="27">
        <f t="shared" si="34"/>
        <v>951370</v>
      </c>
      <c r="N347" s="27">
        <f t="shared" si="35"/>
        <v>0.5</v>
      </c>
    </row>
    <row r="348" spans="1:15" x14ac:dyDescent="0.2">
      <c r="A348" s="67" t="s">
        <v>921</v>
      </c>
      <c r="C348" s="72">
        <v>43161</v>
      </c>
      <c r="D348" s="22" t="s">
        <v>922</v>
      </c>
      <c r="E348" s="67">
        <v>2.0579999999999998</v>
      </c>
      <c r="F348" s="24" t="s">
        <v>923</v>
      </c>
      <c r="G348" s="25" t="s">
        <v>924</v>
      </c>
      <c r="H348" s="24">
        <v>1050</v>
      </c>
      <c r="I348" s="27">
        <v>0.5</v>
      </c>
      <c r="J348" s="70">
        <v>7970</v>
      </c>
      <c r="K348" s="27">
        <f t="shared" si="34"/>
        <v>22770</v>
      </c>
      <c r="N348" s="27">
        <f t="shared" si="35"/>
        <v>0.5</v>
      </c>
    </row>
    <row r="349" spans="1:15" x14ac:dyDescent="0.2">
      <c r="A349" s="67" t="s">
        <v>925</v>
      </c>
      <c r="C349" s="72">
        <v>43161</v>
      </c>
      <c r="D349" s="22" t="s">
        <v>926</v>
      </c>
      <c r="E349" s="67">
        <v>25.443999999999999</v>
      </c>
      <c r="F349" s="24" t="s">
        <v>928</v>
      </c>
      <c r="G349" s="25" t="s">
        <v>929</v>
      </c>
      <c r="H349" s="24">
        <v>1040</v>
      </c>
      <c r="I349" s="27">
        <v>1</v>
      </c>
      <c r="J349" s="70">
        <v>86710</v>
      </c>
      <c r="K349" s="27">
        <f t="shared" si="34"/>
        <v>247740</v>
      </c>
      <c r="N349" s="27">
        <f t="shared" si="35"/>
        <v>1</v>
      </c>
    </row>
    <row r="350" spans="1:15" x14ac:dyDescent="0.2">
      <c r="D350" s="22" t="s">
        <v>927</v>
      </c>
      <c r="E350" s="67">
        <v>18.613</v>
      </c>
      <c r="F350" s="24" t="s">
        <v>87</v>
      </c>
      <c r="G350" s="25" t="s">
        <v>87</v>
      </c>
      <c r="K350" s="27">
        <f t="shared" si="34"/>
        <v>0</v>
      </c>
      <c r="N350" s="27">
        <f t="shared" si="35"/>
        <v>0</v>
      </c>
    </row>
    <row r="351" spans="1:15" x14ac:dyDescent="0.2">
      <c r="A351" s="67">
        <v>126</v>
      </c>
      <c r="C351" s="72">
        <v>43161</v>
      </c>
      <c r="D351" s="22" t="s">
        <v>930</v>
      </c>
      <c r="E351" s="67">
        <v>2.5</v>
      </c>
      <c r="F351" s="24" t="s">
        <v>932</v>
      </c>
      <c r="G351" s="25" t="s">
        <v>933</v>
      </c>
      <c r="H351" s="24">
        <v>1090</v>
      </c>
      <c r="I351" s="27">
        <v>1</v>
      </c>
      <c r="J351" s="70">
        <v>11060</v>
      </c>
      <c r="K351" s="27">
        <f t="shared" si="34"/>
        <v>31600</v>
      </c>
      <c r="L351" s="71">
        <v>21000</v>
      </c>
      <c r="M351" s="71">
        <v>84</v>
      </c>
      <c r="N351" s="27">
        <f t="shared" si="35"/>
        <v>85</v>
      </c>
    </row>
    <row r="352" spans="1:15" x14ac:dyDescent="0.2">
      <c r="D352" s="22" t="s">
        <v>931</v>
      </c>
      <c r="E352" s="67">
        <v>2.5</v>
      </c>
      <c r="F352" s="24" t="s">
        <v>87</v>
      </c>
      <c r="G352" s="25" t="s">
        <v>87</v>
      </c>
      <c r="K352" s="27">
        <f t="shared" si="34"/>
        <v>0</v>
      </c>
      <c r="N352" s="27">
        <f t="shared" si="35"/>
        <v>0</v>
      </c>
    </row>
    <row r="353" spans="1:14" x14ac:dyDescent="0.2">
      <c r="A353" s="67" t="s">
        <v>934</v>
      </c>
      <c r="C353" s="72">
        <v>43161</v>
      </c>
      <c r="D353" s="22" t="s">
        <v>935</v>
      </c>
      <c r="E353" s="67">
        <v>0.17180000000000001</v>
      </c>
      <c r="F353" s="24" t="s">
        <v>960</v>
      </c>
      <c r="G353" s="25" t="s">
        <v>708</v>
      </c>
      <c r="H353" s="24">
        <v>2050</v>
      </c>
      <c r="I353" s="27">
        <v>12.5</v>
      </c>
      <c r="J353" s="74">
        <v>299440</v>
      </c>
      <c r="K353" s="27">
        <f t="shared" si="34"/>
        <v>855540</v>
      </c>
      <c r="N353" s="27">
        <f t="shared" si="35"/>
        <v>12.5</v>
      </c>
    </row>
    <row r="354" spans="1:14" x14ac:dyDescent="0.2">
      <c r="D354" s="22" t="s">
        <v>936</v>
      </c>
      <c r="E354" s="67">
        <v>0.1573</v>
      </c>
      <c r="F354" s="24" t="s">
        <v>87</v>
      </c>
      <c r="G354" s="25" t="s">
        <v>87</v>
      </c>
      <c r="H354" s="24">
        <v>2050</v>
      </c>
      <c r="K354" s="27">
        <f t="shared" si="34"/>
        <v>0</v>
      </c>
      <c r="N354" s="27">
        <f t="shared" si="35"/>
        <v>0</v>
      </c>
    </row>
    <row r="355" spans="1:14" x14ac:dyDescent="0.2">
      <c r="D355" s="22" t="s">
        <v>937</v>
      </c>
      <c r="E355" s="67">
        <v>7.9200000000000007E-2</v>
      </c>
      <c r="F355" s="24" t="s">
        <v>87</v>
      </c>
      <c r="G355" s="25" t="s">
        <v>87</v>
      </c>
      <c r="H355" s="24">
        <v>2050</v>
      </c>
      <c r="K355" s="27">
        <f t="shared" si="34"/>
        <v>0</v>
      </c>
      <c r="N355" s="27">
        <f t="shared" si="35"/>
        <v>0</v>
      </c>
    </row>
    <row r="356" spans="1:14" x14ac:dyDescent="0.2">
      <c r="D356" s="22" t="s">
        <v>938</v>
      </c>
      <c r="E356" s="67">
        <v>0.17219999999999999</v>
      </c>
      <c r="F356" s="24" t="s">
        <v>87</v>
      </c>
      <c r="G356" s="25" t="s">
        <v>87</v>
      </c>
      <c r="H356" s="24">
        <v>2050</v>
      </c>
      <c r="K356" s="27">
        <f t="shared" si="34"/>
        <v>0</v>
      </c>
      <c r="N356" s="27">
        <f t="shared" si="35"/>
        <v>0</v>
      </c>
    </row>
    <row r="357" spans="1:14" x14ac:dyDescent="0.2">
      <c r="D357" s="22" t="s">
        <v>939</v>
      </c>
      <c r="E357" s="67">
        <v>0.1736</v>
      </c>
      <c r="F357" s="24" t="s">
        <v>87</v>
      </c>
      <c r="G357" s="25" t="s">
        <v>87</v>
      </c>
      <c r="H357" s="24">
        <v>2050</v>
      </c>
      <c r="K357" s="27">
        <f t="shared" si="34"/>
        <v>0</v>
      </c>
      <c r="N357" s="27">
        <f t="shared" si="35"/>
        <v>0</v>
      </c>
    </row>
    <row r="358" spans="1:14" x14ac:dyDescent="0.2">
      <c r="D358" s="22" t="s">
        <v>940</v>
      </c>
      <c r="E358" s="67">
        <v>0.17219999999999999</v>
      </c>
      <c r="F358" s="24" t="s">
        <v>87</v>
      </c>
      <c r="G358" s="25" t="s">
        <v>87</v>
      </c>
      <c r="H358" s="24">
        <v>2050</v>
      </c>
      <c r="K358" s="27">
        <f t="shared" si="34"/>
        <v>0</v>
      </c>
      <c r="N358" s="27">
        <f t="shared" si="35"/>
        <v>0</v>
      </c>
    </row>
    <row r="359" spans="1:14" x14ac:dyDescent="0.2">
      <c r="D359" s="22" t="s">
        <v>941</v>
      </c>
      <c r="E359" s="67">
        <v>0.17560000000000001</v>
      </c>
      <c r="F359" s="24" t="s">
        <v>87</v>
      </c>
      <c r="G359" s="25" t="s">
        <v>87</v>
      </c>
      <c r="H359" s="24">
        <v>2050</v>
      </c>
      <c r="K359" s="27">
        <f t="shared" si="34"/>
        <v>0</v>
      </c>
      <c r="N359" s="27">
        <f t="shared" si="35"/>
        <v>0</v>
      </c>
    </row>
    <row r="360" spans="1:14" x14ac:dyDescent="0.2">
      <c r="D360" s="22" t="s">
        <v>942</v>
      </c>
      <c r="E360" s="67">
        <v>0.1148</v>
      </c>
      <c r="F360" s="24" t="s">
        <v>87</v>
      </c>
      <c r="G360" s="25" t="s">
        <v>87</v>
      </c>
      <c r="H360" s="24">
        <v>2050</v>
      </c>
      <c r="K360" s="27">
        <f t="shared" si="34"/>
        <v>0</v>
      </c>
      <c r="N360" s="27">
        <f t="shared" si="35"/>
        <v>0</v>
      </c>
    </row>
    <row r="361" spans="1:14" x14ac:dyDescent="0.2">
      <c r="D361" s="22" t="s">
        <v>943</v>
      </c>
      <c r="E361" s="67">
        <v>0.17219999999999999</v>
      </c>
      <c r="F361" s="24" t="s">
        <v>87</v>
      </c>
      <c r="G361" s="25" t="s">
        <v>87</v>
      </c>
      <c r="H361" s="24">
        <v>2050</v>
      </c>
      <c r="K361" s="27">
        <f t="shared" si="34"/>
        <v>0</v>
      </c>
      <c r="N361" s="27">
        <f t="shared" si="35"/>
        <v>0</v>
      </c>
    </row>
    <row r="362" spans="1:14" x14ac:dyDescent="0.2">
      <c r="D362" s="22" t="s">
        <v>944</v>
      </c>
      <c r="E362" s="67">
        <v>0.4098</v>
      </c>
      <c r="F362" s="24" t="s">
        <v>87</v>
      </c>
      <c r="G362" s="25" t="s">
        <v>87</v>
      </c>
      <c r="H362" s="24">
        <v>1100</v>
      </c>
      <c r="K362" s="27">
        <f t="shared" si="34"/>
        <v>0</v>
      </c>
      <c r="N362" s="27">
        <f t="shared" si="35"/>
        <v>0</v>
      </c>
    </row>
    <row r="363" spans="1:14" x14ac:dyDescent="0.2">
      <c r="D363" s="22" t="s">
        <v>945</v>
      </c>
      <c r="E363" s="67">
        <v>0.37880000000000003</v>
      </c>
      <c r="F363" s="24" t="s">
        <v>87</v>
      </c>
      <c r="G363" s="25" t="s">
        <v>87</v>
      </c>
      <c r="H363" s="24">
        <v>1100</v>
      </c>
      <c r="K363" s="27">
        <f t="shared" si="34"/>
        <v>0</v>
      </c>
      <c r="N363" s="27">
        <f t="shared" si="35"/>
        <v>0</v>
      </c>
    </row>
    <row r="364" spans="1:14" x14ac:dyDescent="0.2">
      <c r="D364" s="22" t="s">
        <v>946</v>
      </c>
      <c r="E364" s="67">
        <v>0.17219999999999999</v>
      </c>
      <c r="F364" s="24" t="s">
        <v>87</v>
      </c>
      <c r="G364" s="25" t="s">
        <v>87</v>
      </c>
      <c r="H364" s="24">
        <v>2050</v>
      </c>
      <c r="K364" s="27">
        <f t="shared" si="34"/>
        <v>0</v>
      </c>
      <c r="N364" s="27">
        <f t="shared" si="35"/>
        <v>0</v>
      </c>
    </row>
    <row r="365" spans="1:14" x14ac:dyDescent="0.2">
      <c r="D365" s="22" t="s">
        <v>947</v>
      </c>
      <c r="E365" s="67">
        <v>0.17219999999999999</v>
      </c>
      <c r="F365" s="24" t="s">
        <v>87</v>
      </c>
      <c r="G365" s="25" t="s">
        <v>87</v>
      </c>
      <c r="H365" s="24">
        <v>2050</v>
      </c>
      <c r="K365" s="27">
        <f t="shared" si="34"/>
        <v>0</v>
      </c>
      <c r="N365" s="27">
        <f t="shared" si="35"/>
        <v>0</v>
      </c>
    </row>
    <row r="366" spans="1:14" x14ac:dyDescent="0.2">
      <c r="D366" s="22" t="s">
        <v>948</v>
      </c>
      <c r="E366" s="67">
        <v>0.17219999999999999</v>
      </c>
      <c r="F366" s="24" t="s">
        <v>87</v>
      </c>
      <c r="G366" s="25" t="s">
        <v>87</v>
      </c>
      <c r="H366" s="24">
        <v>2050</v>
      </c>
      <c r="K366" s="27">
        <f t="shared" si="34"/>
        <v>0</v>
      </c>
      <c r="N366" s="27">
        <f t="shared" si="35"/>
        <v>0</v>
      </c>
    </row>
    <row r="367" spans="1:14" x14ac:dyDescent="0.2">
      <c r="D367" s="22" t="s">
        <v>949</v>
      </c>
      <c r="E367" s="67">
        <v>0.20760000000000001</v>
      </c>
      <c r="F367" s="24" t="s">
        <v>87</v>
      </c>
      <c r="G367" s="25" t="s">
        <v>87</v>
      </c>
      <c r="H367" s="24">
        <v>2050</v>
      </c>
      <c r="K367" s="27">
        <f t="shared" si="34"/>
        <v>0</v>
      </c>
      <c r="N367" s="27">
        <f t="shared" si="35"/>
        <v>0</v>
      </c>
    </row>
    <row r="368" spans="1:14" x14ac:dyDescent="0.2">
      <c r="D368" s="22" t="s">
        <v>950</v>
      </c>
      <c r="E368" s="67">
        <v>0.17219999999999999</v>
      </c>
      <c r="F368" s="24" t="s">
        <v>87</v>
      </c>
      <c r="G368" s="25" t="s">
        <v>87</v>
      </c>
      <c r="H368" s="24">
        <v>2050</v>
      </c>
      <c r="K368" s="27">
        <f t="shared" si="34"/>
        <v>0</v>
      </c>
      <c r="N368" s="27">
        <f t="shared" si="35"/>
        <v>0</v>
      </c>
    </row>
    <row r="369" spans="1:15" x14ac:dyDescent="0.2">
      <c r="D369" s="22" t="s">
        <v>951</v>
      </c>
      <c r="E369" s="67">
        <v>0.1033</v>
      </c>
      <c r="F369" s="24" t="s">
        <v>87</v>
      </c>
      <c r="G369" s="25" t="s">
        <v>87</v>
      </c>
      <c r="H369" s="24">
        <v>2050</v>
      </c>
      <c r="K369" s="27">
        <f t="shared" si="34"/>
        <v>0</v>
      </c>
      <c r="N369" s="27">
        <f t="shared" si="35"/>
        <v>0</v>
      </c>
    </row>
    <row r="370" spans="1:15" x14ac:dyDescent="0.2">
      <c r="D370" s="22" t="s">
        <v>952</v>
      </c>
      <c r="E370" s="67">
        <v>0.1515</v>
      </c>
      <c r="F370" s="24" t="s">
        <v>87</v>
      </c>
      <c r="G370" s="25" t="s">
        <v>87</v>
      </c>
      <c r="H370" s="24">
        <v>2050</v>
      </c>
      <c r="K370" s="27">
        <f t="shared" si="34"/>
        <v>0</v>
      </c>
      <c r="N370" s="27">
        <f t="shared" si="35"/>
        <v>0</v>
      </c>
    </row>
    <row r="371" spans="1:15" x14ac:dyDescent="0.2">
      <c r="D371" s="22" t="s">
        <v>953</v>
      </c>
      <c r="E371" s="67">
        <v>0.17219999999999999</v>
      </c>
      <c r="F371" s="24" t="s">
        <v>87</v>
      </c>
      <c r="G371" s="25" t="s">
        <v>87</v>
      </c>
      <c r="H371" s="24">
        <v>2050</v>
      </c>
      <c r="K371" s="27">
        <f t="shared" si="34"/>
        <v>0</v>
      </c>
      <c r="N371" s="27">
        <f t="shared" si="35"/>
        <v>0</v>
      </c>
    </row>
    <row r="372" spans="1:15" x14ac:dyDescent="0.2">
      <c r="D372" s="22" t="s">
        <v>954</v>
      </c>
      <c r="E372" s="67">
        <v>1.042</v>
      </c>
      <c r="F372" s="24" t="s">
        <v>87</v>
      </c>
      <c r="G372" s="25" t="s">
        <v>87</v>
      </c>
      <c r="H372" s="24">
        <v>1220</v>
      </c>
      <c r="K372" s="27">
        <f t="shared" si="34"/>
        <v>0</v>
      </c>
      <c r="N372" s="27">
        <f t="shared" si="35"/>
        <v>0</v>
      </c>
    </row>
    <row r="373" spans="1:15" x14ac:dyDescent="0.2">
      <c r="D373" s="22" t="s">
        <v>955</v>
      </c>
      <c r="E373" s="67">
        <v>0.11459999999999999</v>
      </c>
      <c r="F373" s="24" t="s">
        <v>87</v>
      </c>
      <c r="G373" s="25" t="s">
        <v>87</v>
      </c>
      <c r="H373" s="24">
        <v>3010</v>
      </c>
      <c r="K373" s="27">
        <f t="shared" si="34"/>
        <v>0</v>
      </c>
      <c r="N373" s="27">
        <f t="shared" si="35"/>
        <v>0</v>
      </c>
    </row>
    <row r="374" spans="1:15" x14ac:dyDescent="0.2">
      <c r="D374" s="22" t="s">
        <v>956</v>
      </c>
      <c r="E374" s="67">
        <v>8.4500000000000006E-2</v>
      </c>
      <c r="F374" s="24" t="s">
        <v>87</v>
      </c>
      <c r="G374" s="25" t="s">
        <v>87</v>
      </c>
      <c r="H374" s="24">
        <v>2050</v>
      </c>
      <c r="K374" s="27">
        <f t="shared" si="34"/>
        <v>0</v>
      </c>
      <c r="N374" s="27">
        <f t="shared" si="35"/>
        <v>0</v>
      </c>
    </row>
    <row r="375" spans="1:15" x14ac:dyDescent="0.2">
      <c r="D375" s="22" t="s">
        <v>957</v>
      </c>
      <c r="E375" s="67">
        <v>0.17219999999999999</v>
      </c>
      <c r="F375" s="24" t="s">
        <v>87</v>
      </c>
      <c r="G375" s="25" t="s">
        <v>87</v>
      </c>
      <c r="H375" s="24">
        <v>3010</v>
      </c>
      <c r="K375" s="27">
        <f t="shared" si="34"/>
        <v>0</v>
      </c>
      <c r="N375" s="27">
        <f t="shared" si="35"/>
        <v>0</v>
      </c>
    </row>
    <row r="376" spans="1:15" x14ac:dyDescent="0.2">
      <c r="D376" s="22" t="s">
        <v>958</v>
      </c>
      <c r="E376" s="67">
        <v>0.1061</v>
      </c>
      <c r="F376" s="24" t="s">
        <v>87</v>
      </c>
      <c r="G376" s="25" t="s">
        <v>87</v>
      </c>
      <c r="H376" s="24">
        <v>3010</v>
      </c>
      <c r="K376" s="27">
        <f t="shared" si="34"/>
        <v>0</v>
      </c>
      <c r="N376" s="27">
        <f t="shared" si="35"/>
        <v>0</v>
      </c>
    </row>
    <row r="377" spans="1:15" x14ac:dyDescent="0.2">
      <c r="D377" s="22" t="s">
        <v>959</v>
      </c>
      <c r="E377" s="67">
        <v>0.33339999999999997</v>
      </c>
      <c r="F377" s="24" t="s">
        <v>87</v>
      </c>
      <c r="G377" s="25" t="s">
        <v>87</v>
      </c>
      <c r="H377" s="24">
        <v>2050</v>
      </c>
      <c r="K377" s="27">
        <f t="shared" si="34"/>
        <v>0</v>
      </c>
      <c r="N377" s="27">
        <f t="shared" si="35"/>
        <v>0</v>
      </c>
    </row>
    <row r="378" spans="1:15" x14ac:dyDescent="0.2">
      <c r="A378" s="67" t="s">
        <v>961</v>
      </c>
      <c r="C378" s="72">
        <v>43164</v>
      </c>
      <c r="D378" s="22" t="s">
        <v>962</v>
      </c>
      <c r="E378" s="67">
        <v>80.652000000000001</v>
      </c>
      <c r="F378" s="24" t="s">
        <v>960</v>
      </c>
      <c r="G378" s="25" t="s">
        <v>965</v>
      </c>
      <c r="H378" s="24">
        <v>1220</v>
      </c>
      <c r="I378" s="27">
        <v>1.5</v>
      </c>
      <c r="J378" s="70">
        <v>184800</v>
      </c>
      <c r="K378" s="27">
        <f t="shared" si="34"/>
        <v>528000</v>
      </c>
      <c r="N378" s="27">
        <f t="shared" si="35"/>
        <v>1.5</v>
      </c>
    </row>
    <row r="379" spans="1:15" x14ac:dyDescent="0.2">
      <c r="D379" s="22" t="s">
        <v>963</v>
      </c>
      <c r="E379" s="67">
        <v>0.80400000000000005</v>
      </c>
      <c r="F379" s="24" t="s">
        <v>87</v>
      </c>
      <c r="G379" s="25" t="s">
        <v>87</v>
      </c>
      <c r="K379" s="27">
        <f t="shared" si="34"/>
        <v>0</v>
      </c>
      <c r="N379" s="27">
        <f t="shared" si="35"/>
        <v>0</v>
      </c>
    </row>
    <row r="380" spans="1:15" x14ac:dyDescent="0.2">
      <c r="D380" s="22" t="s">
        <v>964</v>
      </c>
      <c r="E380" s="67">
        <v>20.327000000000002</v>
      </c>
      <c r="F380" s="24" t="s">
        <v>87</v>
      </c>
      <c r="G380" s="25" t="s">
        <v>87</v>
      </c>
      <c r="H380" s="24">
        <v>1050</v>
      </c>
      <c r="K380" s="27">
        <f t="shared" si="34"/>
        <v>0</v>
      </c>
      <c r="N380" s="27">
        <f t="shared" si="35"/>
        <v>0</v>
      </c>
    </row>
    <row r="381" spans="1:15" s="43" customFormat="1" x14ac:dyDescent="0.2">
      <c r="A381" s="39">
        <v>127</v>
      </c>
      <c r="B381" s="40"/>
      <c r="C381" s="41">
        <v>43164</v>
      </c>
      <c r="D381" s="42" t="s">
        <v>966</v>
      </c>
      <c r="E381" s="39">
        <v>0.47149999999999997</v>
      </c>
      <c r="F381" s="43" t="s">
        <v>967</v>
      </c>
      <c r="G381" s="44" t="s">
        <v>968</v>
      </c>
      <c r="H381" s="43">
        <v>3010</v>
      </c>
      <c r="I381" s="45">
        <v>0.5</v>
      </c>
      <c r="J381" s="45">
        <v>13810</v>
      </c>
      <c r="K381" s="45">
        <f t="shared" si="34"/>
        <v>39460</v>
      </c>
      <c r="L381" s="46">
        <v>17501</v>
      </c>
      <c r="M381" s="46">
        <v>70.400000000000006</v>
      </c>
      <c r="N381" s="45">
        <f t="shared" si="35"/>
        <v>70.900000000000006</v>
      </c>
      <c r="O381" s="47"/>
    </row>
    <row r="382" spans="1:15" x14ac:dyDescent="0.2">
      <c r="N382" s="27">
        <f>SUM(N338:N381)</f>
        <v>1210</v>
      </c>
      <c r="O382" s="36">
        <v>66954</v>
      </c>
    </row>
    <row r="384" spans="1:15" x14ac:dyDescent="0.2">
      <c r="A384" s="67" t="s">
        <v>657</v>
      </c>
      <c r="D384" s="22" t="s">
        <v>658</v>
      </c>
      <c r="E384" s="67">
        <v>0.85</v>
      </c>
      <c r="F384" s="24" t="s">
        <v>659</v>
      </c>
      <c r="G384" s="25" t="s">
        <v>969</v>
      </c>
      <c r="H384" s="24">
        <v>1220</v>
      </c>
      <c r="I384" s="27">
        <v>0.5</v>
      </c>
      <c r="J384" s="70">
        <v>23440</v>
      </c>
      <c r="K384" s="27">
        <f t="shared" ref="K384:K413" si="36">ROUND(J384/0.35,-1)</f>
        <v>66970</v>
      </c>
      <c r="N384" s="27">
        <f t="shared" ref="N384:N413" si="37">SUM(I384+M384)</f>
        <v>0.5</v>
      </c>
      <c r="O384" s="38"/>
    </row>
    <row r="385" spans="1:14" x14ac:dyDescent="0.2">
      <c r="A385" s="67">
        <v>129</v>
      </c>
      <c r="C385" s="72">
        <v>43165</v>
      </c>
      <c r="D385" s="22" t="s">
        <v>970</v>
      </c>
      <c r="E385" s="67">
        <v>6.6289999999999996</v>
      </c>
      <c r="F385" s="24" t="s">
        <v>971</v>
      </c>
      <c r="G385" s="25" t="s">
        <v>972</v>
      </c>
      <c r="H385" s="24">
        <v>1110</v>
      </c>
      <c r="I385" s="27">
        <v>0.5</v>
      </c>
      <c r="J385" s="70">
        <v>3800</v>
      </c>
      <c r="K385" s="27">
        <f t="shared" si="36"/>
        <v>10860</v>
      </c>
      <c r="L385" s="71">
        <v>14500</v>
      </c>
      <c r="M385" s="71">
        <v>58</v>
      </c>
      <c r="N385" s="27">
        <f t="shared" si="37"/>
        <v>58.5</v>
      </c>
    </row>
    <row r="386" spans="1:14" x14ac:dyDescent="0.2">
      <c r="A386" s="67">
        <v>130</v>
      </c>
      <c r="C386" s="72">
        <v>43165</v>
      </c>
      <c r="D386" s="22" t="s">
        <v>973</v>
      </c>
      <c r="E386" s="67">
        <v>0.48309999999999997</v>
      </c>
      <c r="F386" s="24" t="s">
        <v>760</v>
      </c>
      <c r="G386" s="25" t="s">
        <v>974</v>
      </c>
      <c r="H386" s="24">
        <v>3010</v>
      </c>
      <c r="I386" s="27">
        <v>0.5</v>
      </c>
      <c r="J386" s="70">
        <v>26410</v>
      </c>
      <c r="K386" s="27">
        <f t="shared" si="36"/>
        <v>75460</v>
      </c>
      <c r="L386" s="71">
        <v>88900</v>
      </c>
      <c r="M386" s="71">
        <v>355.6</v>
      </c>
      <c r="N386" s="27">
        <f t="shared" si="37"/>
        <v>356.1</v>
      </c>
    </row>
    <row r="387" spans="1:14" x14ac:dyDescent="0.2">
      <c r="A387" s="67" t="s">
        <v>975</v>
      </c>
      <c r="C387" s="72">
        <v>43165</v>
      </c>
      <c r="D387" s="22" t="s">
        <v>976</v>
      </c>
      <c r="E387" s="67">
        <v>5</v>
      </c>
      <c r="F387" s="24" t="s">
        <v>977</v>
      </c>
      <c r="G387" s="25" t="s">
        <v>978</v>
      </c>
      <c r="H387" s="24">
        <v>1020</v>
      </c>
      <c r="I387" s="27">
        <v>0.5</v>
      </c>
      <c r="J387" s="70">
        <v>30980</v>
      </c>
      <c r="K387" s="27">
        <f t="shared" si="36"/>
        <v>88510</v>
      </c>
      <c r="N387" s="27">
        <f t="shared" si="37"/>
        <v>0.5</v>
      </c>
    </row>
    <row r="388" spans="1:14" x14ac:dyDescent="0.2">
      <c r="A388" s="67">
        <v>131</v>
      </c>
      <c r="C388" s="72">
        <v>43165</v>
      </c>
      <c r="D388" s="22" t="s">
        <v>979</v>
      </c>
      <c r="E388" s="67">
        <v>0.13020000000000001</v>
      </c>
      <c r="F388" s="24" t="s">
        <v>980</v>
      </c>
      <c r="G388" s="25" t="s">
        <v>981</v>
      </c>
      <c r="H388" s="24">
        <v>3010</v>
      </c>
      <c r="I388" s="27">
        <v>0.5</v>
      </c>
      <c r="J388" s="70">
        <v>14860</v>
      </c>
      <c r="K388" s="27">
        <f t="shared" si="36"/>
        <v>42460</v>
      </c>
      <c r="L388" s="71">
        <v>51200</v>
      </c>
      <c r="M388" s="71">
        <v>204.8</v>
      </c>
      <c r="N388" s="27">
        <f t="shared" si="37"/>
        <v>205.3</v>
      </c>
    </row>
    <row r="389" spans="1:14" x14ac:dyDescent="0.2">
      <c r="A389" s="67">
        <v>132</v>
      </c>
      <c r="C389" s="72">
        <v>43165</v>
      </c>
      <c r="D389" s="22" t="s">
        <v>982</v>
      </c>
      <c r="E389" s="67">
        <v>0.1837</v>
      </c>
      <c r="F389" s="24" t="s">
        <v>983</v>
      </c>
      <c r="G389" s="25" t="s">
        <v>984</v>
      </c>
      <c r="H389" s="24">
        <v>2050</v>
      </c>
      <c r="I389" s="27">
        <v>0.5</v>
      </c>
      <c r="J389" s="70">
        <v>4040</v>
      </c>
      <c r="K389" s="27">
        <f t="shared" si="36"/>
        <v>11540</v>
      </c>
      <c r="L389" s="71">
        <v>9500</v>
      </c>
      <c r="M389" s="71">
        <v>38</v>
      </c>
      <c r="N389" s="27">
        <f t="shared" si="37"/>
        <v>38.5</v>
      </c>
    </row>
    <row r="390" spans="1:14" x14ac:dyDescent="0.2">
      <c r="A390" s="67">
        <v>133</v>
      </c>
      <c r="C390" s="72">
        <v>43165</v>
      </c>
      <c r="D390" s="22" t="s">
        <v>985</v>
      </c>
      <c r="E390" s="67">
        <v>80</v>
      </c>
      <c r="F390" s="24" t="s">
        <v>986</v>
      </c>
      <c r="G390" s="25" t="s">
        <v>987</v>
      </c>
      <c r="H390" s="24">
        <v>1170</v>
      </c>
      <c r="I390" s="27">
        <v>0.5</v>
      </c>
      <c r="J390" s="70">
        <v>89060</v>
      </c>
      <c r="K390" s="27">
        <f t="shared" si="36"/>
        <v>254460</v>
      </c>
      <c r="L390" s="71">
        <v>360000</v>
      </c>
      <c r="M390" s="71">
        <v>1440</v>
      </c>
      <c r="N390" s="27">
        <f t="shared" si="37"/>
        <v>1440.5</v>
      </c>
    </row>
    <row r="391" spans="1:14" x14ac:dyDescent="0.2">
      <c r="A391" s="67" t="s">
        <v>988</v>
      </c>
      <c r="C391" s="72">
        <v>43165</v>
      </c>
      <c r="D391" s="22" t="s">
        <v>989</v>
      </c>
      <c r="E391" s="67">
        <v>3.5710000000000002</v>
      </c>
      <c r="F391" s="24" t="s">
        <v>992</v>
      </c>
      <c r="G391" s="25" t="s">
        <v>993</v>
      </c>
      <c r="H391" s="24">
        <v>1150</v>
      </c>
      <c r="I391" s="27">
        <v>1.5</v>
      </c>
      <c r="J391" s="70">
        <v>294000</v>
      </c>
      <c r="K391" s="27">
        <f t="shared" si="36"/>
        <v>840000</v>
      </c>
      <c r="N391" s="27">
        <f t="shared" si="37"/>
        <v>1.5</v>
      </c>
    </row>
    <row r="392" spans="1:14" x14ac:dyDescent="0.2">
      <c r="D392" s="22" t="s">
        <v>990</v>
      </c>
      <c r="E392" s="67">
        <v>109.349</v>
      </c>
      <c r="F392" s="24" t="s">
        <v>87</v>
      </c>
      <c r="G392" s="25" t="s">
        <v>87</v>
      </c>
      <c r="K392" s="27">
        <f t="shared" si="36"/>
        <v>0</v>
      </c>
      <c r="N392" s="27">
        <f t="shared" si="37"/>
        <v>0</v>
      </c>
    </row>
    <row r="393" spans="1:14" x14ac:dyDescent="0.2">
      <c r="D393" s="22" t="s">
        <v>991</v>
      </c>
      <c r="E393" s="67">
        <v>65.018000000000001</v>
      </c>
      <c r="F393" s="24" t="s">
        <v>87</v>
      </c>
      <c r="G393" s="25" t="s">
        <v>87</v>
      </c>
      <c r="K393" s="27">
        <f t="shared" si="36"/>
        <v>0</v>
      </c>
      <c r="N393" s="27">
        <f t="shared" si="37"/>
        <v>0</v>
      </c>
    </row>
    <row r="394" spans="1:14" x14ac:dyDescent="0.2">
      <c r="A394" s="67" t="s">
        <v>994</v>
      </c>
      <c r="C394" s="72">
        <v>43166</v>
      </c>
      <c r="D394" s="22" t="s">
        <v>995</v>
      </c>
      <c r="E394" s="67">
        <v>5.0030000000000001</v>
      </c>
      <c r="F394" s="24" t="s">
        <v>996</v>
      </c>
      <c r="G394" s="25" t="s">
        <v>997</v>
      </c>
      <c r="H394" s="24">
        <v>1160</v>
      </c>
      <c r="I394" s="27">
        <v>0.5</v>
      </c>
      <c r="J394" s="70">
        <v>35660</v>
      </c>
      <c r="K394" s="27">
        <f t="shared" si="36"/>
        <v>101890</v>
      </c>
      <c r="N394" s="27">
        <f t="shared" si="37"/>
        <v>0.5</v>
      </c>
    </row>
    <row r="395" spans="1:14" x14ac:dyDescent="0.2">
      <c r="A395" s="67">
        <v>134</v>
      </c>
      <c r="C395" s="72">
        <v>43166</v>
      </c>
      <c r="D395" s="22" t="s">
        <v>998</v>
      </c>
      <c r="E395" s="67">
        <v>0.28470000000000001</v>
      </c>
      <c r="F395" s="24" t="s">
        <v>1001</v>
      </c>
      <c r="G395" s="25" t="s">
        <v>1002</v>
      </c>
      <c r="H395" s="24">
        <v>3010</v>
      </c>
      <c r="I395" s="27">
        <v>1</v>
      </c>
      <c r="J395" s="70">
        <v>39730</v>
      </c>
      <c r="K395" s="27">
        <f t="shared" si="36"/>
        <v>113510</v>
      </c>
      <c r="L395" s="71">
        <v>155000</v>
      </c>
      <c r="M395" s="71">
        <v>620</v>
      </c>
      <c r="N395" s="27">
        <f t="shared" si="37"/>
        <v>621</v>
      </c>
    </row>
    <row r="396" spans="1:14" x14ac:dyDescent="0.2">
      <c r="D396" s="22" t="s">
        <v>999</v>
      </c>
      <c r="E396" s="67" t="s">
        <v>1000</v>
      </c>
      <c r="F396" s="24" t="s">
        <v>87</v>
      </c>
      <c r="G396" s="25" t="s">
        <v>87</v>
      </c>
      <c r="K396" s="27">
        <f t="shared" si="36"/>
        <v>0</v>
      </c>
      <c r="N396" s="27">
        <f t="shared" si="37"/>
        <v>0</v>
      </c>
    </row>
    <row r="397" spans="1:14" x14ac:dyDescent="0.2">
      <c r="A397" s="67" t="s">
        <v>1003</v>
      </c>
      <c r="C397" s="72">
        <v>43166</v>
      </c>
      <c r="D397" s="22" t="s">
        <v>1004</v>
      </c>
      <c r="E397" s="67">
        <v>8.1229999999999993</v>
      </c>
      <c r="F397" s="24" t="s">
        <v>800</v>
      </c>
      <c r="G397" s="24" t="s">
        <v>800</v>
      </c>
      <c r="H397" s="24">
        <v>1050</v>
      </c>
      <c r="I397" s="27">
        <v>0.5</v>
      </c>
      <c r="J397" s="70">
        <v>12140</v>
      </c>
      <c r="K397" s="27">
        <f t="shared" si="36"/>
        <v>34690</v>
      </c>
      <c r="N397" s="27">
        <f t="shared" si="37"/>
        <v>0.5</v>
      </c>
    </row>
    <row r="398" spans="1:14" x14ac:dyDescent="0.2">
      <c r="A398" s="67">
        <v>135</v>
      </c>
      <c r="C398" s="72">
        <v>43166</v>
      </c>
      <c r="D398" s="22" t="s">
        <v>1004</v>
      </c>
      <c r="E398" s="67">
        <v>22.013000000000002</v>
      </c>
      <c r="F398" s="24" t="s">
        <v>800</v>
      </c>
      <c r="G398" s="25" t="s">
        <v>1005</v>
      </c>
      <c r="H398" s="24">
        <v>1050</v>
      </c>
      <c r="I398" s="27">
        <v>0.5</v>
      </c>
      <c r="J398" s="70">
        <v>32900</v>
      </c>
      <c r="K398" s="27">
        <f t="shared" si="36"/>
        <v>94000</v>
      </c>
      <c r="L398" s="71">
        <v>229135.32</v>
      </c>
      <c r="M398" s="71">
        <v>916.8</v>
      </c>
      <c r="N398" s="27">
        <f t="shared" si="37"/>
        <v>917.3</v>
      </c>
    </row>
    <row r="399" spans="1:14" x14ac:dyDescent="0.2">
      <c r="A399" s="67">
        <v>136</v>
      </c>
      <c r="C399" s="72">
        <v>43166</v>
      </c>
      <c r="D399" s="22" t="s">
        <v>1006</v>
      </c>
      <c r="E399" s="67">
        <v>0.17910000000000001</v>
      </c>
      <c r="F399" s="24" t="s">
        <v>1007</v>
      </c>
      <c r="G399" s="25" t="s">
        <v>394</v>
      </c>
      <c r="H399" s="24">
        <v>2010</v>
      </c>
      <c r="I399" s="27">
        <v>0.5</v>
      </c>
      <c r="J399" s="70">
        <v>17220</v>
      </c>
      <c r="K399" s="27">
        <f t="shared" si="36"/>
        <v>49200</v>
      </c>
      <c r="L399" s="71">
        <v>66000</v>
      </c>
      <c r="M399" s="71">
        <v>264</v>
      </c>
      <c r="N399" s="27">
        <f t="shared" si="37"/>
        <v>264.5</v>
      </c>
    </row>
    <row r="400" spans="1:14" x14ac:dyDescent="0.2">
      <c r="A400" s="67" t="s">
        <v>1008</v>
      </c>
      <c r="C400" s="72">
        <v>43166</v>
      </c>
      <c r="D400" s="22" t="s">
        <v>1009</v>
      </c>
      <c r="E400" s="67">
        <v>2.7730000000000001</v>
      </c>
      <c r="F400" s="24" t="s">
        <v>1011</v>
      </c>
      <c r="G400" s="25" t="s">
        <v>1012</v>
      </c>
      <c r="H400" s="24">
        <v>1150</v>
      </c>
      <c r="I400" s="27">
        <v>1</v>
      </c>
      <c r="J400" s="70">
        <v>6590</v>
      </c>
      <c r="K400" s="27">
        <f t="shared" si="36"/>
        <v>18830</v>
      </c>
      <c r="N400" s="27">
        <f t="shared" si="37"/>
        <v>1</v>
      </c>
    </row>
    <row r="401" spans="1:15" x14ac:dyDescent="0.2">
      <c r="D401" s="22" t="s">
        <v>1010</v>
      </c>
      <c r="E401" s="67">
        <v>1.9370000000000001</v>
      </c>
      <c r="F401" s="24" t="s">
        <v>87</v>
      </c>
      <c r="G401" s="25" t="s">
        <v>87</v>
      </c>
      <c r="K401" s="27">
        <f t="shared" si="36"/>
        <v>0</v>
      </c>
      <c r="N401" s="27">
        <f t="shared" si="37"/>
        <v>0</v>
      </c>
    </row>
    <row r="402" spans="1:15" x14ac:dyDescent="0.2">
      <c r="A402" s="67" t="s">
        <v>1013</v>
      </c>
      <c r="C402" s="72">
        <v>43166</v>
      </c>
      <c r="D402" s="22" t="s">
        <v>1014</v>
      </c>
      <c r="E402" s="67">
        <v>70.582999999999998</v>
      </c>
      <c r="F402" s="24" t="s">
        <v>1021</v>
      </c>
      <c r="G402" s="25" t="s">
        <v>1011</v>
      </c>
      <c r="H402" s="24">
        <v>1150</v>
      </c>
      <c r="I402" s="27">
        <v>3</v>
      </c>
      <c r="J402" s="70">
        <v>130040</v>
      </c>
      <c r="K402" s="27">
        <f t="shared" si="36"/>
        <v>371540</v>
      </c>
      <c r="N402" s="27">
        <f t="shared" si="37"/>
        <v>3</v>
      </c>
    </row>
    <row r="403" spans="1:15" x14ac:dyDescent="0.2">
      <c r="D403" s="22" t="s">
        <v>1015</v>
      </c>
      <c r="E403" s="67">
        <v>12.227</v>
      </c>
      <c r="F403" s="24" t="s">
        <v>87</v>
      </c>
      <c r="G403" s="25" t="s">
        <v>87</v>
      </c>
      <c r="K403" s="27">
        <f t="shared" si="36"/>
        <v>0</v>
      </c>
      <c r="N403" s="27">
        <f t="shared" si="37"/>
        <v>0</v>
      </c>
    </row>
    <row r="404" spans="1:15" x14ac:dyDescent="0.2">
      <c r="D404" s="22" t="s">
        <v>1016</v>
      </c>
      <c r="E404" s="67">
        <v>11.25</v>
      </c>
      <c r="F404" s="24" t="s">
        <v>87</v>
      </c>
      <c r="G404" s="25" t="s">
        <v>87</v>
      </c>
      <c r="K404" s="27">
        <f t="shared" si="36"/>
        <v>0</v>
      </c>
      <c r="N404" s="27">
        <f t="shared" si="37"/>
        <v>0</v>
      </c>
    </row>
    <row r="405" spans="1:15" x14ac:dyDescent="0.2">
      <c r="D405" s="22" t="s">
        <v>1017</v>
      </c>
      <c r="E405" s="67">
        <v>1.48</v>
      </c>
      <c r="F405" s="24" t="s">
        <v>87</v>
      </c>
      <c r="G405" s="25" t="s">
        <v>87</v>
      </c>
      <c r="K405" s="27">
        <f t="shared" si="36"/>
        <v>0</v>
      </c>
      <c r="N405" s="27">
        <f t="shared" si="37"/>
        <v>0</v>
      </c>
    </row>
    <row r="406" spans="1:15" x14ac:dyDescent="0.2">
      <c r="D406" s="22" t="s">
        <v>1018</v>
      </c>
      <c r="E406" s="67">
        <v>1.9430000000000001</v>
      </c>
      <c r="F406" s="24" t="s">
        <v>87</v>
      </c>
      <c r="G406" s="25" t="s">
        <v>87</v>
      </c>
      <c r="K406" s="27">
        <f t="shared" si="36"/>
        <v>0</v>
      </c>
      <c r="N406" s="27">
        <f t="shared" si="37"/>
        <v>0</v>
      </c>
    </row>
    <row r="407" spans="1:15" x14ac:dyDescent="0.2">
      <c r="D407" s="22" t="s">
        <v>1019</v>
      </c>
      <c r="E407" s="67">
        <v>0.61699999999999999</v>
      </c>
      <c r="F407" s="24" t="s">
        <v>87</v>
      </c>
      <c r="G407" s="25" t="s">
        <v>87</v>
      </c>
      <c r="K407" s="27">
        <f t="shared" si="36"/>
        <v>0</v>
      </c>
      <c r="N407" s="27">
        <f t="shared" si="37"/>
        <v>0</v>
      </c>
    </row>
    <row r="408" spans="1:15" x14ac:dyDescent="0.2">
      <c r="A408" s="67" t="s">
        <v>1020</v>
      </c>
      <c r="C408" s="72">
        <v>43166</v>
      </c>
      <c r="D408" s="22" t="s">
        <v>1014</v>
      </c>
      <c r="E408" s="67">
        <v>70.582999999999998</v>
      </c>
      <c r="F408" s="25" t="s">
        <v>1011</v>
      </c>
      <c r="G408" s="25" t="s">
        <v>1022</v>
      </c>
      <c r="H408" s="24">
        <v>1150</v>
      </c>
      <c r="I408" s="27">
        <v>3</v>
      </c>
      <c r="J408" s="70">
        <v>130040</v>
      </c>
      <c r="K408" s="27">
        <f t="shared" si="36"/>
        <v>371540</v>
      </c>
      <c r="N408" s="27">
        <f t="shared" si="37"/>
        <v>3</v>
      </c>
    </row>
    <row r="409" spans="1:15" x14ac:dyDescent="0.2">
      <c r="D409" s="22" t="s">
        <v>1015</v>
      </c>
      <c r="E409" s="67">
        <v>12.227</v>
      </c>
      <c r="F409" s="24" t="s">
        <v>87</v>
      </c>
      <c r="G409" s="25" t="s">
        <v>87</v>
      </c>
      <c r="K409" s="27">
        <f t="shared" si="36"/>
        <v>0</v>
      </c>
      <c r="N409" s="27">
        <f t="shared" si="37"/>
        <v>0</v>
      </c>
    </row>
    <row r="410" spans="1:15" x14ac:dyDescent="0.2">
      <c r="D410" s="22" t="s">
        <v>1016</v>
      </c>
      <c r="E410" s="67">
        <v>11.25</v>
      </c>
      <c r="F410" s="24" t="s">
        <v>87</v>
      </c>
      <c r="G410" s="25" t="s">
        <v>87</v>
      </c>
      <c r="K410" s="27">
        <f t="shared" si="36"/>
        <v>0</v>
      </c>
      <c r="N410" s="27">
        <f t="shared" si="37"/>
        <v>0</v>
      </c>
    </row>
    <row r="411" spans="1:15" x14ac:dyDescent="0.2">
      <c r="D411" s="22" t="s">
        <v>1017</v>
      </c>
      <c r="E411" s="67">
        <v>1.48</v>
      </c>
      <c r="F411" s="24" t="s">
        <v>87</v>
      </c>
      <c r="G411" s="25" t="s">
        <v>87</v>
      </c>
      <c r="K411" s="27">
        <f t="shared" si="36"/>
        <v>0</v>
      </c>
      <c r="N411" s="27">
        <f t="shared" si="37"/>
        <v>0</v>
      </c>
    </row>
    <row r="412" spans="1:15" x14ac:dyDescent="0.2">
      <c r="D412" s="22" t="s">
        <v>1018</v>
      </c>
      <c r="E412" s="67">
        <v>1.9430000000000001</v>
      </c>
      <c r="F412" s="24" t="s">
        <v>87</v>
      </c>
      <c r="G412" s="25" t="s">
        <v>87</v>
      </c>
      <c r="K412" s="27">
        <f t="shared" si="36"/>
        <v>0</v>
      </c>
      <c r="N412" s="27">
        <f t="shared" si="37"/>
        <v>0</v>
      </c>
    </row>
    <row r="413" spans="1:15" s="43" customFormat="1" x14ac:dyDescent="0.2">
      <c r="A413" s="39"/>
      <c r="B413" s="40"/>
      <c r="C413" s="41"/>
      <c r="D413" s="42" t="s">
        <v>1019</v>
      </c>
      <c r="E413" s="39">
        <v>0.61699999999999999</v>
      </c>
      <c r="F413" s="43" t="s">
        <v>87</v>
      </c>
      <c r="G413" s="44" t="s">
        <v>87</v>
      </c>
      <c r="I413" s="45"/>
      <c r="J413" s="45"/>
      <c r="K413" s="45">
        <f t="shared" si="36"/>
        <v>0</v>
      </c>
      <c r="L413" s="46"/>
      <c r="M413" s="46"/>
      <c r="N413" s="45">
        <f t="shared" si="37"/>
        <v>0</v>
      </c>
      <c r="O413" s="47"/>
    </row>
    <row r="414" spans="1:15" x14ac:dyDescent="0.2">
      <c r="N414" s="27">
        <f>SUM(N384:N413)</f>
        <v>3912.2</v>
      </c>
      <c r="O414" s="36">
        <v>66655</v>
      </c>
    </row>
    <row r="416" spans="1:15" x14ac:dyDescent="0.2">
      <c r="A416" s="67" t="s">
        <v>1023</v>
      </c>
      <c r="C416" s="72">
        <v>43167</v>
      </c>
      <c r="D416" s="22" t="s">
        <v>1077</v>
      </c>
      <c r="E416" s="67">
        <v>3.0459999999999998</v>
      </c>
      <c r="F416" s="24" t="s">
        <v>1078</v>
      </c>
      <c r="G416" s="25" t="s">
        <v>1079</v>
      </c>
      <c r="H416" s="24">
        <v>1150</v>
      </c>
      <c r="I416" s="27">
        <v>0.5</v>
      </c>
      <c r="J416" s="70">
        <v>26350</v>
      </c>
      <c r="K416" s="27">
        <f t="shared" ref="K416:K440" si="38">ROUND(J416/0.35,-1)</f>
        <v>75290</v>
      </c>
      <c r="N416" s="27">
        <f t="shared" ref="N416:N440" si="39">SUM(I416+M416)</f>
        <v>0.5</v>
      </c>
    </row>
    <row r="417" spans="1:15" x14ac:dyDescent="0.2">
      <c r="A417" s="67">
        <v>137</v>
      </c>
      <c r="C417" s="72">
        <v>43167</v>
      </c>
      <c r="D417" s="22" t="s">
        <v>1024</v>
      </c>
      <c r="E417" s="67">
        <v>6.88E-2</v>
      </c>
      <c r="F417" s="24" t="s">
        <v>1025</v>
      </c>
      <c r="G417" s="25" t="s">
        <v>1026</v>
      </c>
      <c r="H417" s="24">
        <v>3010</v>
      </c>
      <c r="I417" s="27">
        <v>0.5</v>
      </c>
      <c r="J417" s="70">
        <v>5090</v>
      </c>
      <c r="K417" s="27">
        <f t="shared" si="38"/>
        <v>14540</v>
      </c>
      <c r="L417" s="71">
        <v>6200</v>
      </c>
      <c r="M417" s="71">
        <v>24.8</v>
      </c>
      <c r="N417" s="27">
        <f t="shared" si="39"/>
        <v>25.3</v>
      </c>
    </row>
    <row r="418" spans="1:15" x14ac:dyDescent="0.2">
      <c r="A418" s="67">
        <v>138</v>
      </c>
      <c r="C418" s="72">
        <v>43167</v>
      </c>
      <c r="D418" s="22" t="s">
        <v>1027</v>
      </c>
      <c r="E418" s="67">
        <v>16.120899999999999</v>
      </c>
      <c r="F418" s="24" t="s">
        <v>1028</v>
      </c>
      <c r="G418" s="25" t="s">
        <v>1029</v>
      </c>
      <c r="H418" s="24">
        <v>1080</v>
      </c>
      <c r="I418" s="27">
        <v>0.5</v>
      </c>
      <c r="J418" s="70">
        <v>21670</v>
      </c>
      <c r="K418" s="27">
        <f t="shared" si="38"/>
        <v>61910</v>
      </c>
      <c r="L418" s="71">
        <v>55000</v>
      </c>
      <c r="M418" s="71">
        <v>220</v>
      </c>
      <c r="N418" s="27">
        <f t="shared" si="39"/>
        <v>220.5</v>
      </c>
      <c r="O418" s="38"/>
    </row>
    <row r="419" spans="1:15" x14ac:dyDescent="0.2">
      <c r="A419" s="67">
        <v>141</v>
      </c>
      <c r="C419" s="72">
        <v>43167</v>
      </c>
      <c r="D419" s="22" t="s">
        <v>1035</v>
      </c>
      <c r="E419" s="67">
        <v>0.1157</v>
      </c>
      <c r="F419" s="24" t="s">
        <v>812</v>
      </c>
      <c r="G419" s="25" t="s">
        <v>1036</v>
      </c>
      <c r="H419" s="24">
        <v>3010</v>
      </c>
      <c r="I419" s="27">
        <v>0.5</v>
      </c>
      <c r="J419" s="70">
        <v>21060</v>
      </c>
      <c r="K419" s="27">
        <f t="shared" si="38"/>
        <v>60170</v>
      </c>
      <c r="L419" s="71">
        <v>57500</v>
      </c>
      <c r="M419" s="71">
        <v>230</v>
      </c>
      <c r="N419" s="27">
        <f t="shared" si="39"/>
        <v>230.5</v>
      </c>
    </row>
    <row r="420" spans="1:15" x14ac:dyDescent="0.2">
      <c r="A420" s="67">
        <v>142</v>
      </c>
      <c r="C420" s="72">
        <v>43167</v>
      </c>
      <c r="D420" s="22" t="s">
        <v>1080</v>
      </c>
      <c r="E420" s="67" t="s">
        <v>1081</v>
      </c>
      <c r="F420" s="24" t="s">
        <v>1082</v>
      </c>
      <c r="G420" s="25" t="s">
        <v>1083</v>
      </c>
      <c r="H420" s="24">
        <v>3010</v>
      </c>
      <c r="I420" s="27">
        <v>0.5</v>
      </c>
      <c r="J420" s="70">
        <v>14700</v>
      </c>
      <c r="K420" s="27">
        <f t="shared" si="38"/>
        <v>42000</v>
      </c>
      <c r="L420" s="71">
        <v>16000</v>
      </c>
      <c r="M420" s="71">
        <v>64</v>
      </c>
      <c r="N420" s="27">
        <f t="shared" si="39"/>
        <v>64.5</v>
      </c>
    </row>
    <row r="421" spans="1:15" x14ac:dyDescent="0.2">
      <c r="A421" s="67" t="s">
        <v>1037</v>
      </c>
      <c r="C421" s="72">
        <v>43168</v>
      </c>
      <c r="D421" s="22" t="s">
        <v>1038</v>
      </c>
      <c r="E421" s="67" t="s">
        <v>1032</v>
      </c>
      <c r="F421" s="24" t="s">
        <v>1039</v>
      </c>
      <c r="G421" s="25" t="s">
        <v>1040</v>
      </c>
      <c r="H421" s="24">
        <v>1190</v>
      </c>
      <c r="I421" s="27">
        <v>0.5</v>
      </c>
      <c r="J421" s="70">
        <v>19740</v>
      </c>
      <c r="K421" s="27">
        <f t="shared" si="38"/>
        <v>56400</v>
      </c>
      <c r="N421" s="27">
        <f t="shared" si="39"/>
        <v>0.5</v>
      </c>
    </row>
    <row r="422" spans="1:15" x14ac:dyDescent="0.2">
      <c r="A422" s="67">
        <v>143</v>
      </c>
      <c r="C422" s="72">
        <v>43168</v>
      </c>
      <c r="D422" s="22" t="s">
        <v>1041</v>
      </c>
      <c r="E422" s="67">
        <v>0.5</v>
      </c>
      <c r="F422" s="24" t="s">
        <v>1042</v>
      </c>
      <c r="G422" s="25" t="s">
        <v>1043</v>
      </c>
      <c r="H422" s="24">
        <v>3010</v>
      </c>
      <c r="I422" s="27">
        <v>0.5</v>
      </c>
      <c r="J422" s="70">
        <v>25940</v>
      </c>
      <c r="K422" s="27">
        <f t="shared" si="38"/>
        <v>74110</v>
      </c>
      <c r="L422" s="71">
        <v>57000</v>
      </c>
      <c r="M422" s="71">
        <v>228</v>
      </c>
      <c r="N422" s="27">
        <f t="shared" si="39"/>
        <v>228.5</v>
      </c>
    </row>
    <row r="423" spans="1:15" x14ac:dyDescent="0.2">
      <c r="A423" s="67">
        <v>144</v>
      </c>
      <c r="C423" s="72">
        <v>43168</v>
      </c>
      <c r="D423" s="22" t="s">
        <v>1044</v>
      </c>
      <c r="E423" s="67" t="s">
        <v>1045</v>
      </c>
      <c r="F423" s="24" t="s">
        <v>1046</v>
      </c>
      <c r="G423" s="25" t="s">
        <v>1047</v>
      </c>
      <c r="H423" s="24">
        <v>3010</v>
      </c>
      <c r="I423" s="27">
        <v>0.5</v>
      </c>
      <c r="J423" s="70">
        <v>53390</v>
      </c>
      <c r="K423" s="27">
        <f t="shared" si="38"/>
        <v>152540</v>
      </c>
      <c r="L423" s="71">
        <v>147000</v>
      </c>
      <c r="M423" s="71">
        <v>588</v>
      </c>
      <c r="N423" s="27">
        <f t="shared" si="39"/>
        <v>588.5</v>
      </c>
    </row>
    <row r="424" spans="1:15" x14ac:dyDescent="0.2">
      <c r="A424" s="67">
        <v>145</v>
      </c>
      <c r="C424" s="72">
        <v>43168</v>
      </c>
      <c r="D424" s="22" t="s">
        <v>1048</v>
      </c>
      <c r="E424" s="67" t="s">
        <v>1049</v>
      </c>
      <c r="F424" s="24" t="s">
        <v>1050</v>
      </c>
      <c r="G424" s="25" t="s">
        <v>1051</v>
      </c>
      <c r="H424" s="24">
        <v>3010</v>
      </c>
      <c r="I424" s="27">
        <v>0.5</v>
      </c>
      <c r="J424" s="70">
        <v>15670</v>
      </c>
      <c r="K424" s="27">
        <f t="shared" si="38"/>
        <v>44770</v>
      </c>
      <c r="L424" s="71">
        <v>10000</v>
      </c>
      <c r="M424" s="71">
        <v>40</v>
      </c>
      <c r="N424" s="27">
        <f t="shared" si="39"/>
        <v>40.5</v>
      </c>
    </row>
    <row r="425" spans="1:15" x14ac:dyDescent="0.2">
      <c r="A425" s="67">
        <v>146</v>
      </c>
      <c r="C425" s="72">
        <v>43168</v>
      </c>
      <c r="D425" s="22" t="s">
        <v>1052</v>
      </c>
      <c r="E425" s="67">
        <v>20.231000000000002</v>
      </c>
      <c r="F425" s="24" t="s">
        <v>1054</v>
      </c>
      <c r="G425" s="25" t="s">
        <v>1055</v>
      </c>
      <c r="H425" s="24">
        <v>1040</v>
      </c>
      <c r="I425" s="27">
        <v>1</v>
      </c>
      <c r="J425" s="70">
        <v>43840</v>
      </c>
      <c r="K425" s="27">
        <f t="shared" si="38"/>
        <v>125260</v>
      </c>
      <c r="L425" s="71">
        <v>270000</v>
      </c>
      <c r="M425" s="71">
        <v>1080</v>
      </c>
      <c r="N425" s="27">
        <f t="shared" si="39"/>
        <v>1081</v>
      </c>
    </row>
    <row r="426" spans="1:15" x14ac:dyDescent="0.2">
      <c r="D426" s="22" t="s">
        <v>1053</v>
      </c>
      <c r="E426" s="67">
        <v>29.7</v>
      </c>
      <c r="F426" s="24" t="s">
        <v>87</v>
      </c>
      <c r="G426" s="25" t="s">
        <v>87</v>
      </c>
      <c r="K426" s="27">
        <f t="shared" si="38"/>
        <v>0</v>
      </c>
      <c r="N426" s="27">
        <f t="shared" si="39"/>
        <v>0</v>
      </c>
    </row>
    <row r="427" spans="1:15" x14ac:dyDescent="0.2">
      <c r="A427" s="67">
        <v>147</v>
      </c>
      <c r="C427" s="72">
        <v>43168</v>
      </c>
      <c r="D427" s="22" t="s">
        <v>382</v>
      </c>
      <c r="E427" s="67">
        <v>1.3180000000000001</v>
      </c>
      <c r="F427" s="24" t="s">
        <v>1066</v>
      </c>
      <c r="G427" s="25" t="s">
        <v>1067</v>
      </c>
      <c r="H427" s="24">
        <v>3010</v>
      </c>
      <c r="I427" s="27">
        <v>0.5</v>
      </c>
      <c r="J427" s="70">
        <v>60660</v>
      </c>
      <c r="K427" s="27">
        <f t="shared" si="38"/>
        <v>173310</v>
      </c>
      <c r="L427" s="71">
        <v>122000</v>
      </c>
      <c r="M427" s="71">
        <v>488</v>
      </c>
      <c r="N427" s="27">
        <f t="shared" si="39"/>
        <v>488.5</v>
      </c>
    </row>
    <row r="428" spans="1:15" x14ac:dyDescent="0.2">
      <c r="A428" s="67" t="s">
        <v>1056</v>
      </c>
      <c r="C428" s="72">
        <v>43168</v>
      </c>
      <c r="D428" s="22" t="s">
        <v>1057</v>
      </c>
      <c r="E428" s="67">
        <v>0.17560000000000001</v>
      </c>
      <c r="F428" s="24" t="s">
        <v>1059</v>
      </c>
      <c r="G428" s="25" t="s">
        <v>1060</v>
      </c>
      <c r="H428" s="24">
        <v>2050</v>
      </c>
      <c r="I428" s="27">
        <v>1</v>
      </c>
      <c r="J428" s="70">
        <v>44390</v>
      </c>
      <c r="K428" s="27">
        <f t="shared" si="38"/>
        <v>126830</v>
      </c>
      <c r="N428" s="27">
        <f t="shared" si="39"/>
        <v>1</v>
      </c>
    </row>
    <row r="429" spans="1:15" x14ac:dyDescent="0.2">
      <c r="D429" s="22" t="s">
        <v>1058</v>
      </c>
      <c r="E429" s="67">
        <v>0.17219999999999999</v>
      </c>
      <c r="F429" s="24" t="s">
        <v>87</v>
      </c>
      <c r="G429" s="25" t="s">
        <v>87</v>
      </c>
      <c r="K429" s="27">
        <f t="shared" si="38"/>
        <v>0</v>
      </c>
      <c r="N429" s="27">
        <f t="shared" si="39"/>
        <v>0</v>
      </c>
    </row>
    <row r="430" spans="1:15" x14ac:dyDescent="0.2">
      <c r="A430" s="67" t="s">
        <v>1061</v>
      </c>
      <c r="C430" s="72">
        <v>43168</v>
      </c>
      <c r="D430" s="22" t="s">
        <v>1062</v>
      </c>
      <c r="E430" s="67">
        <v>0.1651</v>
      </c>
      <c r="F430" s="25" t="s">
        <v>1060</v>
      </c>
      <c r="G430" s="24" t="s">
        <v>1059</v>
      </c>
      <c r="H430" s="24">
        <v>2050</v>
      </c>
      <c r="I430" s="27">
        <v>1</v>
      </c>
      <c r="J430" s="70">
        <v>33950</v>
      </c>
      <c r="K430" s="27">
        <f t="shared" si="38"/>
        <v>97000</v>
      </c>
      <c r="N430" s="27">
        <f t="shared" si="39"/>
        <v>1</v>
      </c>
    </row>
    <row r="431" spans="1:15" x14ac:dyDescent="0.2">
      <c r="D431" s="22" t="s">
        <v>1063</v>
      </c>
      <c r="E431" s="67">
        <v>0.27550000000000002</v>
      </c>
      <c r="F431" s="24" t="s">
        <v>87</v>
      </c>
      <c r="G431" s="25" t="s">
        <v>87</v>
      </c>
      <c r="K431" s="27">
        <f t="shared" si="38"/>
        <v>0</v>
      </c>
      <c r="N431" s="27">
        <f t="shared" si="39"/>
        <v>0</v>
      </c>
    </row>
    <row r="432" spans="1:15" x14ac:dyDescent="0.2">
      <c r="A432" s="67">
        <v>149</v>
      </c>
      <c r="C432" s="72">
        <v>43168</v>
      </c>
      <c r="D432" s="22" t="s">
        <v>1070</v>
      </c>
      <c r="E432" s="67">
        <v>0.27550000000000002</v>
      </c>
      <c r="F432" s="24" t="s">
        <v>1071</v>
      </c>
      <c r="G432" s="25" t="s">
        <v>1072</v>
      </c>
      <c r="H432" s="24">
        <v>2040</v>
      </c>
      <c r="I432" s="27">
        <v>0.5</v>
      </c>
      <c r="J432" s="70">
        <v>32420</v>
      </c>
      <c r="K432" s="27">
        <f t="shared" si="38"/>
        <v>92630</v>
      </c>
      <c r="L432" s="71">
        <v>99800</v>
      </c>
      <c r="M432" s="71">
        <v>399.2</v>
      </c>
      <c r="N432" s="27">
        <f t="shared" si="39"/>
        <v>399.7</v>
      </c>
    </row>
    <row r="433" spans="1:15" ht="11.25" customHeight="1" x14ac:dyDescent="0.2">
      <c r="A433" s="67">
        <v>150</v>
      </c>
      <c r="C433" s="72">
        <v>43168</v>
      </c>
      <c r="D433" s="22" t="s">
        <v>400</v>
      </c>
      <c r="E433" s="67">
        <v>20.100000000000001</v>
      </c>
      <c r="F433" s="24" t="s">
        <v>1068</v>
      </c>
      <c r="G433" s="25" t="s">
        <v>1069</v>
      </c>
      <c r="H433" s="24">
        <v>1010</v>
      </c>
      <c r="I433" s="27">
        <v>0.5</v>
      </c>
      <c r="J433" s="70">
        <v>31660</v>
      </c>
      <c r="K433" s="27">
        <f t="shared" si="38"/>
        <v>90460</v>
      </c>
      <c r="L433" s="71">
        <v>112000</v>
      </c>
      <c r="M433" s="71">
        <v>448</v>
      </c>
      <c r="N433" s="27">
        <f t="shared" si="39"/>
        <v>448.5</v>
      </c>
    </row>
    <row r="434" spans="1:15" ht="11.25" customHeight="1" x14ac:dyDescent="0.2">
      <c r="A434" s="67">
        <v>151</v>
      </c>
      <c r="C434" s="72">
        <v>43172</v>
      </c>
      <c r="D434" s="22" t="s">
        <v>1085</v>
      </c>
      <c r="E434" s="67">
        <v>40</v>
      </c>
      <c r="F434" s="25" t="s">
        <v>1089</v>
      </c>
      <c r="G434" s="25" t="s">
        <v>1090</v>
      </c>
      <c r="H434" s="24">
        <v>1180</v>
      </c>
      <c r="I434" s="27">
        <v>1</v>
      </c>
      <c r="J434" s="70">
        <v>61290</v>
      </c>
      <c r="K434" s="27">
        <f t="shared" si="38"/>
        <v>175110</v>
      </c>
      <c r="L434" s="71">
        <v>540000</v>
      </c>
      <c r="M434" s="71">
        <v>2160</v>
      </c>
      <c r="N434" s="27">
        <f t="shared" si="39"/>
        <v>2161</v>
      </c>
      <c r="O434" s="38"/>
    </row>
    <row r="435" spans="1:15" x14ac:dyDescent="0.2">
      <c r="D435" s="22" t="s">
        <v>1086</v>
      </c>
      <c r="E435" s="67">
        <v>80</v>
      </c>
      <c r="F435" s="24" t="s">
        <v>87</v>
      </c>
      <c r="G435" s="25" t="s">
        <v>87</v>
      </c>
      <c r="K435" s="27">
        <f t="shared" si="38"/>
        <v>0</v>
      </c>
      <c r="N435" s="27">
        <f t="shared" si="39"/>
        <v>0</v>
      </c>
      <c r="O435" s="38"/>
    </row>
    <row r="436" spans="1:15" x14ac:dyDescent="0.2">
      <c r="A436" s="67" t="s">
        <v>1073</v>
      </c>
      <c r="C436" s="72">
        <v>43168</v>
      </c>
      <c r="D436" s="22" t="s">
        <v>1074</v>
      </c>
      <c r="E436" s="67">
        <v>12.3047</v>
      </c>
      <c r="F436" s="24" t="s">
        <v>1075</v>
      </c>
      <c r="G436" s="25" t="s">
        <v>1076</v>
      </c>
      <c r="H436" s="24">
        <v>1070</v>
      </c>
      <c r="I436" s="27">
        <v>0.5</v>
      </c>
      <c r="J436" s="70">
        <v>46620</v>
      </c>
      <c r="K436" s="27">
        <f t="shared" si="38"/>
        <v>133200</v>
      </c>
      <c r="N436" s="27">
        <f t="shared" si="39"/>
        <v>0.5</v>
      </c>
    </row>
    <row r="437" spans="1:15" x14ac:dyDescent="0.2">
      <c r="A437" s="67" t="s">
        <v>1084</v>
      </c>
      <c r="C437" s="72">
        <v>43172</v>
      </c>
      <c r="D437" s="22" t="s">
        <v>1085</v>
      </c>
      <c r="E437" s="67">
        <v>40</v>
      </c>
      <c r="F437" s="24" t="s">
        <v>1087</v>
      </c>
      <c r="G437" s="25" t="s">
        <v>1088</v>
      </c>
      <c r="H437" s="24">
        <v>1180</v>
      </c>
      <c r="I437" s="27">
        <v>1</v>
      </c>
      <c r="J437" s="70">
        <v>61290</v>
      </c>
      <c r="K437" s="27">
        <f t="shared" si="38"/>
        <v>175110</v>
      </c>
      <c r="N437" s="27">
        <f t="shared" si="39"/>
        <v>1</v>
      </c>
    </row>
    <row r="438" spans="1:15" x14ac:dyDescent="0.2">
      <c r="D438" s="22" t="s">
        <v>1086</v>
      </c>
      <c r="E438" s="67">
        <v>80</v>
      </c>
      <c r="F438" s="24" t="s">
        <v>87</v>
      </c>
      <c r="G438" s="25" t="s">
        <v>87</v>
      </c>
      <c r="K438" s="27">
        <f t="shared" si="38"/>
        <v>0</v>
      </c>
      <c r="N438" s="27">
        <f t="shared" si="39"/>
        <v>0</v>
      </c>
    </row>
    <row r="439" spans="1:15" ht="12" customHeight="1" x14ac:dyDescent="0.2">
      <c r="A439" s="67" t="s">
        <v>1091</v>
      </c>
      <c r="C439" s="72">
        <v>43172</v>
      </c>
      <c r="D439" s="22" t="s">
        <v>1092</v>
      </c>
      <c r="E439" s="67" t="s">
        <v>1093</v>
      </c>
      <c r="F439" s="24" t="s">
        <v>1094</v>
      </c>
      <c r="G439" s="25" t="s">
        <v>1095</v>
      </c>
      <c r="H439" s="24">
        <v>2050</v>
      </c>
      <c r="I439" s="27">
        <v>0.5</v>
      </c>
      <c r="J439" s="70">
        <v>29560</v>
      </c>
      <c r="K439" s="27">
        <f t="shared" si="38"/>
        <v>84460</v>
      </c>
      <c r="N439" s="27">
        <f t="shared" si="39"/>
        <v>0.5</v>
      </c>
    </row>
    <row r="440" spans="1:15" s="43" customFormat="1" x14ac:dyDescent="0.2">
      <c r="A440" s="39" t="s">
        <v>1096</v>
      </c>
      <c r="B440" s="40"/>
      <c r="C440" s="41">
        <v>43172</v>
      </c>
      <c r="D440" s="42" t="s">
        <v>1097</v>
      </c>
      <c r="E440" s="39">
        <v>6.8540000000000001</v>
      </c>
      <c r="F440" s="43" t="s">
        <v>1098</v>
      </c>
      <c r="G440" s="43" t="s">
        <v>1099</v>
      </c>
      <c r="H440" s="43">
        <v>1140</v>
      </c>
      <c r="I440" s="45">
        <v>0.5</v>
      </c>
      <c r="J440" s="45">
        <v>8540</v>
      </c>
      <c r="K440" s="45">
        <f t="shared" si="38"/>
        <v>24400</v>
      </c>
      <c r="L440" s="46"/>
      <c r="M440" s="46"/>
      <c r="N440" s="45">
        <f t="shared" si="39"/>
        <v>0.5</v>
      </c>
      <c r="O440" s="47"/>
    </row>
    <row r="441" spans="1:15" x14ac:dyDescent="0.2">
      <c r="N441" s="27">
        <f>SUM(N416:N440)</f>
        <v>5982.5</v>
      </c>
      <c r="O441" s="36">
        <v>66690</v>
      </c>
    </row>
    <row r="443" spans="1:15" x14ac:dyDescent="0.2">
      <c r="A443" s="67">
        <v>128</v>
      </c>
      <c r="C443" s="72">
        <v>43164</v>
      </c>
      <c r="D443" s="22" t="s">
        <v>1100</v>
      </c>
      <c r="E443" s="67">
        <v>5.0999999999999996</v>
      </c>
      <c r="F443" s="24" t="s">
        <v>197</v>
      </c>
      <c r="G443" s="25" t="s">
        <v>1101</v>
      </c>
      <c r="H443" s="24">
        <v>1010</v>
      </c>
      <c r="I443" s="27">
        <v>0.5</v>
      </c>
      <c r="J443" s="70">
        <v>45780</v>
      </c>
      <c r="K443" s="27">
        <f>ROUND(J443/0.35,-1)</f>
        <v>130800</v>
      </c>
      <c r="L443" s="71">
        <v>180000</v>
      </c>
      <c r="M443" s="71">
        <v>720</v>
      </c>
      <c r="N443" s="27">
        <f>SUM(I443+M443)</f>
        <v>720.5</v>
      </c>
      <c r="O443" s="38"/>
    </row>
    <row r="444" spans="1:15" x14ac:dyDescent="0.2">
      <c r="A444" s="67">
        <v>139</v>
      </c>
      <c r="C444" s="72">
        <v>43167</v>
      </c>
      <c r="D444" s="22" t="s">
        <v>1030</v>
      </c>
      <c r="E444" s="67" t="s">
        <v>1032</v>
      </c>
      <c r="F444" s="24" t="s">
        <v>1033</v>
      </c>
      <c r="G444" s="25" t="s">
        <v>1034</v>
      </c>
      <c r="H444" s="24">
        <v>1080</v>
      </c>
      <c r="I444" s="27">
        <v>1</v>
      </c>
      <c r="J444" s="70">
        <v>1610</v>
      </c>
      <c r="K444" s="27">
        <f>ROUND(J444/0.35,-1)</f>
        <v>4600</v>
      </c>
      <c r="L444" s="71">
        <v>18700</v>
      </c>
      <c r="M444" s="71">
        <v>74.8</v>
      </c>
      <c r="N444" s="27">
        <f>SUM(I444+M444)</f>
        <v>75.8</v>
      </c>
      <c r="O444" s="38"/>
    </row>
    <row r="445" spans="1:15" x14ac:dyDescent="0.2">
      <c r="D445" s="22" t="s">
        <v>1031</v>
      </c>
      <c r="E445" s="67" t="s">
        <v>1032</v>
      </c>
      <c r="F445" s="24" t="s">
        <v>87</v>
      </c>
      <c r="G445" s="25" t="s">
        <v>87</v>
      </c>
      <c r="K445" s="27">
        <f>ROUND(J445/0.35,-1)</f>
        <v>0</v>
      </c>
      <c r="N445" s="27">
        <f>SUM(I445+M445)</f>
        <v>0</v>
      </c>
      <c r="O445" s="38"/>
    </row>
    <row r="446" spans="1:15" x14ac:dyDescent="0.2">
      <c r="A446" s="67">
        <v>140</v>
      </c>
      <c r="C446" s="72">
        <v>43167</v>
      </c>
      <c r="D446" s="22" t="s">
        <v>1102</v>
      </c>
      <c r="E446" s="67" t="s">
        <v>1103</v>
      </c>
      <c r="F446" s="24" t="s">
        <v>87</v>
      </c>
      <c r="G446" s="25" t="s">
        <v>87</v>
      </c>
      <c r="H446" s="24">
        <v>1080</v>
      </c>
      <c r="I446" s="27">
        <v>0.5</v>
      </c>
      <c r="J446" s="70">
        <v>110</v>
      </c>
      <c r="L446" s="71">
        <v>1300</v>
      </c>
      <c r="M446" s="71">
        <v>5.2</v>
      </c>
      <c r="N446" s="27">
        <v>5.7</v>
      </c>
      <c r="O446" s="38"/>
    </row>
    <row r="447" spans="1:15" x14ac:dyDescent="0.2">
      <c r="A447" s="67">
        <v>148</v>
      </c>
      <c r="C447" s="72">
        <v>43168</v>
      </c>
      <c r="D447" s="22" t="s">
        <v>245</v>
      </c>
      <c r="E447" s="67">
        <v>17.465499999999999</v>
      </c>
      <c r="F447" s="24" t="s">
        <v>1064</v>
      </c>
      <c r="G447" s="25" t="s">
        <v>1065</v>
      </c>
      <c r="H447" s="24">
        <v>2040</v>
      </c>
      <c r="I447" s="27">
        <v>0.5</v>
      </c>
      <c r="J447" s="70">
        <v>32420</v>
      </c>
      <c r="K447" s="27">
        <f t="shared" ref="K447:K483" si="40">ROUND(J447/0.35,-1)</f>
        <v>92630</v>
      </c>
      <c r="L447" s="71">
        <v>52500</v>
      </c>
      <c r="M447" s="71">
        <v>210</v>
      </c>
      <c r="N447" s="27">
        <f t="shared" ref="N447:N483" si="41">SUM(I447+M447)</f>
        <v>210.5</v>
      </c>
      <c r="O447" s="38"/>
    </row>
    <row r="448" spans="1:15" x14ac:dyDescent="0.2">
      <c r="A448" s="67" t="s">
        <v>1104</v>
      </c>
      <c r="C448" s="72">
        <v>43172</v>
      </c>
      <c r="D448" s="22" t="s">
        <v>1105</v>
      </c>
      <c r="E448" s="67">
        <v>0.26800000000000002</v>
      </c>
      <c r="F448" s="25" t="s">
        <v>1108</v>
      </c>
      <c r="G448" s="25" t="s">
        <v>1109</v>
      </c>
      <c r="H448" s="24">
        <v>1030</v>
      </c>
      <c r="I448" s="27">
        <v>1.5</v>
      </c>
      <c r="J448" s="70">
        <v>64840</v>
      </c>
      <c r="K448" s="27">
        <f t="shared" si="40"/>
        <v>185260</v>
      </c>
      <c r="N448" s="27">
        <f t="shared" si="41"/>
        <v>1.5</v>
      </c>
    </row>
    <row r="449" spans="1:14" x14ac:dyDescent="0.2">
      <c r="A449" s="64"/>
      <c r="B449" s="24"/>
      <c r="D449" s="24" t="s">
        <v>1106</v>
      </c>
      <c r="E449" s="73">
        <v>11.99</v>
      </c>
      <c r="F449" s="24" t="s">
        <v>87</v>
      </c>
      <c r="G449" s="24" t="s">
        <v>87</v>
      </c>
      <c r="H449" s="24">
        <v>1090</v>
      </c>
      <c r="K449" s="27">
        <f t="shared" si="40"/>
        <v>0</v>
      </c>
      <c r="N449" s="27">
        <f t="shared" si="41"/>
        <v>0</v>
      </c>
    </row>
    <row r="450" spans="1:14" x14ac:dyDescent="0.2">
      <c r="A450" s="64"/>
      <c r="B450" s="24"/>
      <c r="D450" s="24" t="s">
        <v>1107</v>
      </c>
      <c r="E450" s="73">
        <v>23.722999999999999</v>
      </c>
      <c r="F450" s="24" t="s">
        <v>87</v>
      </c>
      <c r="G450" s="24" t="s">
        <v>87</v>
      </c>
      <c r="H450" s="24">
        <v>1090</v>
      </c>
      <c r="K450" s="27">
        <f t="shared" si="40"/>
        <v>0</v>
      </c>
      <c r="N450" s="27">
        <f t="shared" si="41"/>
        <v>0</v>
      </c>
    </row>
    <row r="451" spans="1:14" x14ac:dyDescent="0.2">
      <c r="A451" s="67" t="s">
        <v>1110</v>
      </c>
      <c r="C451" s="72">
        <v>43172</v>
      </c>
      <c r="D451" s="22" t="s">
        <v>1111</v>
      </c>
      <c r="E451" s="67">
        <v>3.2000000000000001E-2</v>
      </c>
      <c r="F451" s="24" t="s">
        <v>1124</v>
      </c>
      <c r="G451" s="25" t="s">
        <v>1123</v>
      </c>
      <c r="H451" s="24">
        <v>1090</v>
      </c>
      <c r="I451" s="27">
        <v>5.5</v>
      </c>
      <c r="J451" s="70">
        <v>665050</v>
      </c>
      <c r="K451" s="27">
        <f t="shared" si="40"/>
        <v>1900140</v>
      </c>
      <c r="N451" s="27">
        <f t="shared" si="41"/>
        <v>5.5</v>
      </c>
    </row>
    <row r="452" spans="1:14" x14ac:dyDescent="0.2">
      <c r="D452" s="22" t="s">
        <v>1112</v>
      </c>
      <c r="E452" s="67">
        <v>1.087</v>
      </c>
      <c r="F452" s="24" t="s">
        <v>87</v>
      </c>
      <c r="G452" s="24" t="s">
        <v>87</v>
      </c>
      <c r="K452" s="27">
        <f t="shared" si="40"/>
        <v>0</v>
      </c>
      <c r="N452" s="27">
        <f t="shared" si="41"/>
        <v>0</v>
      </c>
    </row>
    <row r="453" spans="1:14" x14ac:dyDescent="0.2">
      <c r="D453" s="22" t="s">
        <v>1113</v>
      </c>
      <c r="E453" s="67">
        <v>39.058</v>
      </c>
      <c r="F453" s="24" t="s">
        <v>87</v>
      </c>
      <c r="G453" s="24" t="s">
        <v>87</v>
      </c>
      <c r="K453" s="27">
        <f t="shared" si="40"/>
        <v>0</v>
      </c>
      <c r="N453" s="27">
        <f t="shared" si="41"/>
        <v>0</v>
      </c>
    </row>
    <row r="454" spans="1:14" x14ac:dyDescent="0.2">
      <c r="D454" s="22" t="s">
        <v>1114</v>
      </c>
      <c r="E454" s="67">
        <v>6.44</v>
      </c>
      <c r="F454" s="24" t="s">
        <v>87</v>
      </c>
      <c r="G454" s="24" t="s">
        <v>87</v>
      </c>
      <c r="K454" s="27">
        <f t="shared" si="40"/>
        <v>0</v>
      </c>
      <c r="N454" s="27">
        <f t="shared" si="41"/>
        <v>0</v>
      </c>
    </row>
    <row r="455" spans="1:14" x14ac:dyDescent="0.2">
      <c r="D455" s="22" t="s">
        <v>1115</v>
      </c>
      <c r="E455" s="67">
        <v>13.15</v>
      </c>
      <c r="F455" s="24" t="s">
        <v>87</v>
      </c>
      <c r="G455" s="24" t="s">
        <v>87</v>
      </c>
      <c r="K455" s="27">
        <f t="shared" si="40"/>
        <v>0</v>
      </c>
      <c r="N455" s="27">
        <f t="shared" si="41"/>
        <v>0</v>
      </c>
    </row>
    <row r="456" spans="1:14" x14ac:dyDescent="0.2">
      <c r="D456" s="22" t="s">
        <v>1116</v>
      </c>
      <c r="E456" s="67">
        <v>1.85</v>
      </c>
      <c r="F456" s="24" t="s">
        <v>87</v>
      </c>
      <c r="G456" s="24" t="s">
        <v>87</v>
      </c>
      <c r="K456" s="27">
        <f t="shared" si="40"/>
        <v>0</v>
      </c>
      <c r="N456" s="27">
        <f t="shared" si="41"/>
        <v>0</v>
      </c>
    </row>
    <row r="457" spans="1:14" x14ac:dyDescent="0.2">
      <c r="D457" s="22" t="s">
        <v>1117</v>
      </c>
      <c r="E457" s="67">
        <v>7</v>
      </c>
      <c r="F457" s="24" t="s">
        <v>87</v>
      </c>
      <c r="G457" s="24" t="s">
        <v>87</v>
      </c>
      <c r="K457" s="27">
        <f t="shared" si="40"/>
        <v>0</v>
      </c>
      <c r="N457" s="27">
        <f t="shared" si="41"/>
        <v>0</v>
      </c>
    </row>
    <row r="458" spans="1:14" x14ac:dyDescent="0.2">
      <c r="D458" s="22" t="s">
        <v>1118</v>
      </c>
      <c r="E458" s="67">
        <v>180.67</v>
      </c>
      <c r="F458" s="24" t="s">
        <v>87</v>
      </c>
      <c r="G458" s="24" t="s">
        <v>87</v>
      </c>
      <c r="K458" s="27">
        <f t="shared" si="40"/>
        <v>0</v>
      </c>
      <c r="N458" s="27">
        <f t="shared" si="41"/>
        <v>0</v>
      </c>
    </row>
    <row r="459" spans="1:14" x14ac:dyDescent="0.2">
      <c r="D459" s="22" t="s">
        <v>1119</v>
      </c>
      <c r="E459" s="67">
        <v>0.32</v>
      </c>
      <c r="F459" s="24" t="s">
        <v>87</v>
      </c>
      <c r="G459" s="24" t="s">
        <v>87</v>
      </c>
      <c r="K459" s="27">
        <f t="shared" si="40"/>
        <v>0</v>
      </c>
      <c r="N459" s="27">
        <f t="shared" si="41"/>
        <v>0</v>
      </c>
    </row>
    <row r="460" spans="1:14" x14ac:dyDescent="0.2">
      <c r="D460" s="22" t="s">
        <v>1120</v>
      </c>
      <c r="E460" s="67">
        <v>0.13200000000000001</v>
      </c>
      <c r="F460" s="24" t="s">
        <v>87</v>
      </c>
      <c r="G460" s="24" t="s">
        <v>87</v>
      </c>
      <c r="K460" s="27">
        <f t="shared" si="40"/>
        <v>0</v>
      </c>
      <c r="N460" s="27">
        <f t="shared" si="41"/>
        <v>0</v>
      </c>
    </row>
    <row r="461" spans="1:14" x14ac:dyDescent="0.2">
      <c r="D461" s="22" t="s">
        <v>1121</v>
      </c>
      <c r="E461" s="67">
        <v>115.23</v>
      </c>
      <c r="F461" s="24" t="s">
        <v>87</v>
      </c>
      <c r="G461" s="24" t="s">
        <v>87</v>
      </c>
      <c r="K461" s="27">
        <f t="shared" si="40"/>
        <v>0</v>
      </c>
      <c r="N461" s="27">
        <f t="shared" si="41"/>
        <v>0</v>
      </c>
    </row>
    <row r="462" spans="1:14" x14ac:dyDescent="0.2">
      <c r="A462" s="67" t="s">
        <v>1122</v>
      </c>
      <c r="C462" s="72">
        <v>43172</v>
      </c>
      <c r="D462" s="22" t="s">
        <v>1111</v>
      </c>
      <c r="E462" s="67">
        <v>3.2000000000000001E-2</v>
      </c>
      <c r="F462" s="24" t="s">
        <v>1124</v>
      </c>
      <c r="G462" s="25" t="s">
        <v>1123</v>
      </c>
      <c r="H462" s="24">
        <v>1090</v>
      </c>
      <c r="I462" s="27">
        <v>5.5</v>
      </c>
      <c r="J462" s="70">
        <v>665050</v>
      </c>
      <c r="K462" s="27">
        <f t="shared" si="40"/>
        <v>1900140</v>
      </c>
      <c r="N462" s="27">
        <f t="shared" si="41"/>
        <v>5.5</v>
      </c>
    </row>
    <row r="463" spans="1:14" x14ac:dyDescent="0.2">
      <c r="D463" s="22" t="s">
        <v>1112</v>
      </c>
      <c r="E463" s="67">
        <v>1.087</v>
      </c>
      <c r="F463" s="24" t="s">
        <v>87</v>
      </c>
      <c r="G463" s="24" t="s">
        <v>87</v>
      </c>
      <c r="K463" s="27">
        <f t="shared" si="40"/>
        <v>0</v>
      </c>
      <c r="N463" s="27">
        <f t="shared" si="41"/>
        <v>0</v>
      </c>
    </row>
    <row r="464" spans="1:14" x14ac:dyDescent="0.2">
      <c r="D464" s="22" t="s">
        <v>1113</v>
      </c>
      <c r="E464" s="67">
        <v>39.058</v>
      </c>
      <c r="F464" s="24" t="s">
        <v>87</v>
      </c>
      <c r="G464" s="24" t="s">
        <v>87</v>
      </c>
      <c r="K464" s="27">
        <f t="shared" si="40"/>
        <v>0</v>
      </c>
      <c r="N464" s="27">
        <f t="shared" si="41"/>
        <v>0</v>
      </c>
    </row>
    <row r="465" spans="1:14" x14ac:dyDescent="0.2">
      <c r="D465" s="22" t="s">
        <v>1114</v>
      </c>
      <c r="E465" s="67">
        <v>6.44</v>
      </c>
      <c r="F465" s="24" t="s">
        <v>87</v>
      </c>
      <c r="G465" s="24" t="s">
        <v>87</v>
      </c>
      <c r="K465" s="27">
        <f t="shared" si="40"/>
        <v>0</v>
      </c>
      <c r="N465" s="27">
        <f t="shared" si="41"/>
        <v>0</v>
      </c>
    </row>
    <row r="466" spans="1:14" x14ac:dyDescent="0.2">
      <c r="D466" s="22" t="s">
        <v>1115</v>
      </c>
      <c r="E466" s="67">
        <v>13.15</v>
      </c>
      <c r="F466" s="24" t="s">
        <v>87</v>
      </c>
      <c r="G466" s="24" t="s">
        <v>87</v>
      </c>
      <c r="K466" s="27">
        <f t="shared" si="40"/>
        <v>0</v>
      </c>
      <c r="N466" s="27">
        <f t="shared" si="41"/>
        <v>0</v>
      </c>
    </row>
    <row r="467" spans="1:14" x14ac:dyDescent="0.2">
      <c r="D467" s="22" t="s">
        <v>1116</v>
      </c>
      <c r="E467" s="67">
        <v>1.85</v>
      </c>
      <c r="F467" s="24" t="s">
        <v>87</v>
      </c>
      <c r="G467" s="24" t="s">
        <v>87</v>
      </c>
      <c r="K467" s="27">
        <f t="shared" si="40"/>
        <v>0</v>
      </c>
      <c r="N467" s="27">
        <f t="shared" si="41"/>
        <v>0</v>
      </c>
    </row>
    <row r="468" spans="1:14" x14ac:dyDescent="0.2">
      <c r="D468" s="22" t="s">
        <v>1117</v>
      </c>
      <c r="E468" s="67">
        <v>7</v>
      </c>
      <c r="F468" s="24" t="s">
        <v>87</v>
      </c>
      <c r="G468" s="24" t="s">
        <v>87</v>
      </c>
      <c r="K468" s="27">
        <f t="shared" si="40"/>
        <v>0</v>
      </c>
      <c r="N468" s="27">
        <f t="shared" si="41"/>
        <v>0</v>
      </c>
    </row>
    <row r="469" spans="1:14" x14ac:dyDescent="0.2">
      <c r="D469" s="22" t="s">
        <v>1118</v>
      </c>
      <c r="E469" s="67">
        <v>180.67</v>
      </c>
      <c r="F469" s="24" t="s">
        <v>87</v>
      </c>
      <c r="G469" s="24" t="s">
        <v>87</v>
      </c>
      <c r="K469" s="27">
        <f t="shared" si="40"/>
        <v>0</v>
      </c>
      <c r="N469" s="27">
        <f t="shared" si="41"/>
        <v>0</v>
      </c>
    </row>
    <row r="470" spans="1:14" x14ac:dyDescent="0.2">
      <c r="D470" s="22" t="s">
        <v>1119</v>
      </c>
      <c r="E470" s="67">
        <v>0.32</v>
      </c>
      <c r="F470" s="24" t="s">
        <v>87</v>
      </c>
      <c r="G470" s="24" t="s">
        <v>87</v>
      </c>
      <c r="K470" s="27">
        <f t="shared" si="40"/>
        <v>0</v>
      </c>
      <c r="N470" s="27">
        <f t="shared" si="41"/>
        <v>0</v>
      </c>
    </row>
    <row r="471" spans="1:14" x14ac:dyDescent="0.2">
      <c r="D471" s="22" t="s">
        <v>1120</v>
      </c>
      <c r="E471" s="67">
        <v>0.13200000000000001</v>
      </c>
      <c r="F471" s="24" t="s">
        <v>87</v>
      </c>
      <c r="G471" s="24" t="s">
        <v>87</v>
      </c>
      <c r="K471" s="27">
        <f t="shared" si="40"/>
        <v>0</v>
      </c>
      <c r="N471" s="27">
        <f t="shared" si="41"/>
        <v>0</v>
      </c>
    </row>
    <row r="472" spans="1:14" x14ac:dyDescent="0.2">
      <c r="D472" s="22" t="s">
        <v>1121</v>
      </c>
      <c r="E472" s="67">
        <v>115.23</v>
      </c>
      <c r="F472" s="24" t="s">
        <v>87</v>
      </c>
      <c r="G472" s="24" t="s">
        <v>87</v>
      </c>
      <c r="K472" s="27">
        <f t="shared" si="40"/>
        <v>0</v>
      </c>
      <c r="N472" s="27">
        <f t="shared" si="41"/>
        <v>0</v>
      </c>
    </row>
    <row r="473" spans="1:14" x14ac:dyDescent="0.2">
      <c r="A473" s="67" t="s">
        <v>1125</v>
      </c>
      <c r="C473" s="72">
        <v>43172</v>
      </c>
      <c r="D473" s="22" t="s">
        <v>1126</v>
      </c>
      <c r="E473" s="67" t="s">
        <v>1127</v>
      </c>
      <c r="F473" s="24" t="s">
        <v>1128</v>
      </c>
      <c r="G473" s="25" t="s">
        <v>1129</v>
      </c>
      <c r="H473" s="24">
        <v>1150</v>
      </c>
      <c r="I473" s="27">
        <v>0.5</v>
      </c>
      <c r="J473" s="70">
        <v>17550</v>
      </c>
      <c r="K473" s="27">
        <f t="shared" si="40"/>
        <v>50140</v>
      </c>
      <c r="N473" s="27">
        <f t="shared" si="41"/>
        <v>0.5</v>
      </c>
    </row>
    <row r="474" spans="1:14" x14ac:dyDescent="0.2">
      <c r="A474" s="67" t="s">
        <v>1130</v>
      </c>
      <c r="C474" s="72">
        <v>43173</v>
      </c>
      <c r="D474" s="22" t="s">
        <v>1131</v>
      </c>
      <c r="E474" s="67">
        <v>7</v>
      </c>
      <c r="F474" s="24" t="s">
        <v>1133</v>
      </c>
      <c r="G474" s="25" t="s">
        <v>1134</v>
      </c>
      <c r="H474" s="24">
        <v>1030</v>
      </c>
      <c r="I474" s="27">
        <v>1</v>
      </c>
      <c r="J474" s="70">
        <v>95790</v>
      </c>
      <c r="K474" s="27">
        <f t="shared" si="40"/>
        <v>273690</v>
      </c>
      <c r="N474" s="27">
        <f t="shared" si="41"/>
        <v>1</v>
      </c>
    </row>
    <row r="475" spans="1:14" x14ac:dyDescent="0.2">
      <c r="D475" s="22" t="s">
        <v>1132</v>
      </c>
      <c r="E475" s="67">
        <v>55.296999999999997</v>
      </c>
      <c r="F475" s="24" t="s">
        <v>87</v>
      </c>
      <c r="G475" s="25" t="s">
        <v>87</v>
      </c>
      <c r="K475" s="27">
        <f t="shared" si="40"/>
        <v>0</v>
      </c>
      <c r="N475" s="27">
        <f t="shared" si="41"/>
        <v>0</v>
      </c>
    </row>
    <row r="476" spans="1:14" x14ac:dyDescent="0.2">
      <c r="A476" s="67" t="s">
        <v>1135</v>
      </c>
      <c r="C476" s="72">
        <v>43172</v>
      </c>
      <c r="D476" s="22" t="s">
        <v>1136</v>
      </c>
      <c r="E476" s="67">
        <v>1.8109999999999999</v>
      </c>
      <c r="F476" s="24" t="s">
        <v>1137</v>
      </c>
      <c r="G476" s="25" t="s">
        <v>1138</v>
      </c>
      <c r="H476" s="24">
        <v>1060</v>
      </c>
      <c r="I476" s="27">
        <v>0.5</v>
      </c>
      <c r="J476" s="70">
        <v>1280</v>
      </c>
      <c r="K476" s="27">
        <f t="shared" si="40"/>
        <v>3660</v>
      </c>
      <c r="N476" s="27">
        <f t="shared" si="41"/>
        <v>0.5</v>
      </c>
    </row>
    <row r="477" spans="1:14" x14ac:dyDescent="0.2">
      <c r="A477" s="67">
        <v>152</v>
      </c>
      <c r="C477" s="72">
        <v>43173</v>
      </c>
      <c r="D477" s="22" t="s">
        <v>1139</v>
      </c>
      <c r="E477" s="67" t="s">
        <v>1140</v>
      </c>
      <c r="F477" s="24" t="s">
        <v>1141</v>
      </c>
      <c r="G477" s="25" t="s">
        <v>1142</v>
      </c>
      <c r="H477" s="24">
        <v>3010</v>
      </c>
      <c r="I477" s="27">
        <v>0.5</v>
      </c>
      <c r="J477" s="70">
        <v>21200</v>
      </c>
      <c r="K477" s="27">
        <f t="shared" si="40"/>
        <v>60570</v>
      </c>
      <c r="L477" s="71">
        <v>75000</v>
      </c>
      <c r="M477" s="71">
        <v>300</v>
      </c>
      <c r="N477" s="27">
        <f t="shared" si="41"/>
        <v>300.5</v>
      </c>
    </row>
    <row r="478" spans="1:14" x14ac:dyDescent="0.2">
      <c r="A478" s="67">
        <v>153</v>
      </c>
      <c r="C478" s="72">
        <v>43173</v>
      </c>
      <c r="D478" s="22" t="s">
        <v>1143</v>
      </c>
      <c r="E478" s="67">
        <v>0.17560000000000001</v>
      </c>
      <c r="F478" s="24" t="s">
        <v>1144</v>
      </c>
      <c r="G478" s="25" t="s">
        <v>1145</v>
      </c>
      <c r="H478" s="24">
        <v>2050</v>
      </c>
      <c r="I478" s="27">
        <v>0.5</v>
      </c>
      <c r="J478" s="70">
        <v>18540</v>
      </c>
      <c r="K478" s="27">
        <f t="shared" si="40"/>
        <v>52970</v>
      </c>
      <c r="L478" s="71">
        <v>64500</v>
      </c>
      <c r="M478" s="71">
        <v>258</v>
      </c>
      <c r="N478" s="27">
        <f t="shared" si="41"/>
        <v>258.5</v>
      </c>
    </row>
    <row r="479" spans="1:14" x14ac:dyDescent="0.2">
      <c r="A479" s="67">
        <v>154</v>
      </c>
      <c r="C479" s="72">
        <v>43173</v>
      </c>
      <c r="D479" s="22" t="s">
        <v>1146</v>
      </c>
      <c r="E479" s="67">
        <v>2.8000000000000001E-2</v>
      </c>
      <c r="F479" s="24" t="s">
        <v>1148</v>
      </c>
      <c r="G479" s="25" t="s">
        <v>1149</v>
      </c>
      <c r="H479" s="24">
        <v>1200</v>
      </c>
      <c r="I479" s="27">
        <v>1</v>
      </c>
      <c r="J479" s="70">
        <v>7550</v>
      </c>
      <c r="K479" s="27">
        <f t="shared" si="40"/>
        <v>21570</v>
      </c>
      <c r="L479" s="71">
        <v>14595</v>
      </c>
      <c r="M479" s="71">
        <v>58.38</v>
      </c>
      <c r="N479" s="27">
        <f t="shared" si="41"/>
        <v>59.38</v>
      </c>
    </row>
    <row r="480" spans="1:14" x14ac:dyDescent="0.2">
      <c r="D480" s="22" t="s">
        <v>1147</v>
      </c>
      <c r="E480" s="67">
        <v>2.02</v>
      </c>
      <c r="F480" s="24" t="s">
        <v>87</v>
      </c>
      <c r="G480" s="25" t="s">
        <v>87</v>
      </c>
      <c r="K480" s="27">
        <f t="shared" si="40"/>
        <v>0</v>
      </c>
      <c r="N480" s="27">
        <f t="shared" si="41"/>
        <v>0</v>
      </c>
    </row>
    <row r="481" spans="1:15" x14ac:dyDescent="0.2">
      <c r="A481" s="67">
        <v>156</v>
      </c>
      <c r="B481" s="21" t="s">
        <v>118</v>
      </c>
      <c r="C481" s="72">
        <v>43173</v>
      </c>
      <c r="D481" s="22" t="s">
        <v>1150</v>
      </c>
      <c r="E481" s="67">
        <v>0.45450000000000002</v>
      </c>
      <c r="F481" s="24" t="s">
        <v>1152</v>
      </c>
      <c r="G481" s="24" t="s">
        <v>1151</v>
      </c>
      <c r="H481" s="24">
        <v>1150</v>
      </c>
      <c r="I481" s="27">
        <v>0.5</v>
      </c>
      <c r="J481" s="70">
        <v>8510</v>
      </c>
      <c r="K481" s="27">
        <f t="shared" si="40"/>
        <v>24310</v>
      </c>
      <c r="L481" s="71">
        <v>6600</v>
      </c>
      <c r="M481" s="71">
        <v>26.4</v>
      </c>
      <c r="N481" s="27">
        <f t="shared" si="41"/>
        <v>26.9</v>
      </c>
    </row>
    <row r="482" spans="1:15" x14ac:dyDescent="0.2">
      <c r="A482" s="67">
        <v>157</v>
      </c>
      <c r="B482" s="21" t="s">
        <v>118</v>
      </c>
      <c r="C482" s="72">
        <v>43173</v>
      </c>
      <c r="D482" s="22" t="s">
        <v>1153</v>
      </c>
      <c r="E482" s="67">
        <v>0.53800000000000003</v>
      </c>
      <c r="F482" s="24" t="s">
        <v>1154</v>
      </c>
      <c r="G482" s="25" t="s">
        <v>1155</v>
      </c>
      <c r="H482" s="24">
        <v>1150</v>
      </c>
      <c r="I482" s="27">
        <v>0.5</v>
      </c>
      <c r="J482" s="70">
        <v>15360</v>
      </c>
      <c r="K482" s="27">
        <f t="shared" si="40"/>
        <v>43890</v>
      </c>
      <c r="L482" s="71">
        <v>21000</v>
      </c>
      <c r="M482" s="71">
        <v>84</v>
      </c>
      <c r="N482" s="27">
        <f t="shared" si="41"/>
        <v>84.5</v>
      </c>
    </row>
    <row r="483" spans="1:15" s="43" customFormat="1" x14ac:dyDescent="0.2">
      <c r="A483" s="39">
        <v>158</v>
      </c>
      <c r="B483" s="40" t="s">
        <v>118</v>
      </c>
      <c r="C483" s="41">
        <v>43173</v>
      </c>
      <c r="D483" s="42" t="s">
        <v>1156</v>
      </c>
      <c r="E483" s="39">
        <v>0.23880000000000001</v>
      </c>
      <c r="F483" s="43" t="s">
        <v>1157</v>
      </c>
      <c r="G483" s="44" t="s">
        <v>968</v>
      </c>
      <c r="H483" s="43">
        <v>3010</v>
      </c>
      <c r="I483" s="45">
        <v>0.5</v>
      </c>
      <c r="J483" s="45">
        <v>16520</v>
      </c>
      <c r="K483" s="45">
        <f t="shared" si="40"/>
        <v>47200</v>
      </c>
      <c r="L483" s="46">
        <v>5100</v>
      </c>
      <c r="M483" s="46">
        <v>20.399999999999999</v>
      </c>
      <c r="N483" s="45">
        <f t="shared" si="41"/>
        <v>20.9</v>
      </c>
      <c r="O483" s="47"/>
    </row>
    <row r="484" spans="1:15" x14ac:dyDescent="0.2">
      <c r="N484" s="27">
        <f>SUM(N443:N483)</f>
        <v>1777.6800000000003</v>
      </c>
      <c r="O484" s="36">
        <v>66740</v>
      </c>
    </row>
    <row r="486" spans="1:15" x14ac:dyDescent="0.2">
      <c r="A486" s="67" t="s">
        <v>1158</v>
      </c>
      <c r="C486" s="72">
        <v>43174</v>
      </c>
      <c r="D486" s="22" t="s">
        <v>1161</v>
      </c>
      <c r="E486" s="67" t="s">
        <v>122</v>
      </c>
      <c r="F486" s="24" t="s">
        <v>1163</v>
      </c>
      <c r="G486" s="25" t="s">
        <v>1164</v>
      </c>
      <c r="H486" s="24">
        <v>2050</v>
      </c>
      <c r="I486" s="27">
        <v>1</v>
      </c>
      <c r="J486" s="70">
        <v>18650</v>
      </c>
      <c r="K486" s="27">
        <f t="shared" ref="K486:K494" si="42">ROUND(J486/0.35,-1)</f>
        <v>53290</v>
      </c>
      <c r="N486" s="27">
        <f t="shared" ref="N486:N494" si="43">SUM(I486+M486)</f>
        <v>1</v>
      </c>
      <c r="O486" s="38"/>
    </row>
    <row r="487" spans="1:15" x14ac:dyDescent="0.2">
      <c r="D487" s="22" t="s">
        <v>1162</v>
      </c>
      <c r="E487" s="67" t="s">
        <v>122</v>
      </c>
      <c r="F487" s="24" t="s">
        <v>87</v>
      </c>
      <c r="G487" s="25" t="s">
        <v>87</v>
      </c>
      <c r="K487" s="27">
        <f t="shared" si="42"/>
        <v>0</v>
      </c>
      <c r="N487" s="27">
        <f t="shared" si="43"/>
        <v>0</v>
      </c>
      <c r="O487" s="38"/>
    </row>
    <row r="488" spans="1:15" x14ac:dyDescent="0.2">
      <c r="A488" s="67" t="s">
        <v>1159</v>
      </c>
      <c r="C488" s="72">
        <v>43174</v>
      </c>
      <c r="D488" s="22" t="s">
        <v>1165</v>
      </c>
      <c r="E488" s="67" t="s">
        <v>1166</v>
      </c>
      <c r="F488" s="24" t="s">
        <v>1167</v>
      </c>
      <c r="G488" s="25" t="s">
        <v>1168</v>
      </c>
      <c r="H488" s="24">
        <v>2050</v>
      </c>
      <c r="I488" s="27">
        <v>0.5</v>
      </c>
      <c r="J488" s="70">
        <v>3040</v>
      </c>
      <c r="K488" s="27">
        <f t="shared" si="42"/>
        <v>8690</v>
      </c>
      <c r="N488" s="27">
        <f t="shared" si="43"/>
        <v>0.5</v>
      </c>
      <c r="O488" s="38"/>
    </row>
    <row r="489" spans="1:15" x14ac:dyDescent="0.2">
      <c r="A489" s="67" t="s">
        <v>1160</v>
      </c>
      <c r="C489" s="72">
        <v>43174</v>
      </c>
      <c r="D489" s="22" t="s">
        <v>1169</v>
      </c>
      <c r="E489" s="67">
        <v>4.7E-2</v>
      </c>
      <c r="F489" s="24" t="s">
        <v>1170</v>
      </c>
      <c r="G489" s="25" t="s">
        <v>1171</v>
      </c>
      <c r="H489" s="24">
        <v>3010</v>
      </c>
      <c r="I489" s="27">
        <v>0.5</v>
      </c>
      <c r="J489" s="70">
        <v>3440</v>
      </c>
      <c r="K489" s="27">
        <f t="shared" si="42"/>
        <v>9830</v>
      </c>
      <c r="N489" s="27">
        <f t="shared" si="43"/>
        <v>0.5</v>
      </c>
      <c r="O489" s="38"/>
    </row>
    <row r="490" spans="1:15" x14ac:dyDescent="0.2">
      <c r="A490" s="67">
        <v>159</v>
      </c>
      <c r="C490" s="72">
        <v>43174</v>
      </c>
      <c r="D490" s="22" t="s">
        <v>329</v>
      </c>
      <c r="E490" s="67">
        <v>46.377000000000002</v>
      </c>
      <c r="F490" s="24" t="s">
        <v>1172</v>
      </c>
      <c r="G490" s="25" t="s">
        <v>1173</v>
      </c>
      <c r="H490" s="24">
        <v>1010</v>
      </c>
      <c r="I490" s="27">
        <v>0.5</v>
      </c>
      <c r="J490" s="70">
        <v>71950</v>
      </c>
      <c r="K490" s="27">
        <f t="shared" si="42"/>
        <v>205570</v>
      </c>
      <c r="L490" s="71">
        <v>205000</v>
      </c>
      <c r="M490" s="71">
        <v>820</v>
      </c>
      <c r="N490" s="27">
        <f t="shared" si="43"/>
        <v>820.5</v>
      </c>
      <c r="O490" s="38"/>
    </row>
    <row r="491" spans="1:15" x14ac:dyDescent="0.2">
      <c r="A491" s="67">
        <v>160</v>
      </c>
      <c r="C491" s="72">
        <v>43175</v>
      </c>
      <c r="D491" s="22" t="s">
        <v>1174</v>
      </c>
      <c r="E491" s="67">
        <v>4.9169999999999998</v>
      </c>
      <c r="F491" s="24" t="s">
        <v>1175</v>
      </c>
      <c r="G491" s="25" t="s">
        <v>1176</v>
      </c>
      <c r="H491" s="24">
        <v>1110</v>
      </c>
      <c r="I491" s="27">
        <v>0.5</v>
      </c>
      <c r="J491" s="70">
        <v>9030</v>
      </c>
      <c r="K491" s="27">
        <f t="shared" si="42"/>
        <v>25800</v>
      </c>
      <c r="L491" s="71">
        <v>20000</v>
      </c>
      <c r="M491" s="71">
        <v>80</v>
      </c>
      <c r="N491" s="27">
        <f t="shared" si="43"/>
        <v>80.5</v>
      </c>
      <c r="O491" s="38"/>
    </row>
    <row r="492" spans="1:15" x14ac:dyDescent="0.2">
      <c r="A492" s="67" t="s">
        <v>1177</v>
      </c>
      <c r="C492" s="72">
        <v>43175</v>
      </c>
      <c r="D492" s="22" t="s">
        <v>1178</v>
      </c>
      <c r="E492" s="67">
        <v>66.853999999999999</v>
      </c>
      <c r="F492" s="24" t="s">
        <v>1180</v>
      </c>
      <c r="G492" s="25" t="s">
        <v>1181</v>
      </c>
      <c r="H492" s="24">
        <v>1040</v>
      </c>
      <c r="I492" s="27">
        <v>1</v>
      </c>
      <c r="J492" s="70">
        <v>154810</v>
      </c>
      <c r="K492" s="27">
        <f t="shared" si="42"/>
        <v>442310</v>
      </c>
      <c r="N492" s="27">
        <f t="shared" si="43"/>
        <v>1</v>
      </c>
      <c r="O492" s="38"/>
    </row>
    <row r="493" spans="1:15" x14ac:dyDescent="0.2">
      <c r="D493" s="22" t="s">
        <v>1179</v>
      </c>
      <c r="E493" s="67">
        <v>23.334599999999998</v>
      </c>
      <c r="F493" s="24" t="s">
        <v>87</v>
      </c>
      <c r="G493" s="25" t="s">
        <v>87</v>
      </c>
      <c r="K493" s="27">
        <f t="shared" si="42"/>
        <v>0</v>
      </c>
      <c r="N493" s="27">
        <f t="shared" si="43"/>
        <v>0</v>
      </c>
      <c r="O493" s="38"/>
    </row>
    <row r="494" spans="1:15" s="43" customFormat="1" x14ac:dyDescent="0.2">
      <c r="A494" s="39" t="s">
        <v>1182</v>
      </c>
      <c r="B494" s="40"/>
      <c r="C494" s="41">
        <v>43175</v>
      </c>
      <c r="D494" s="42" t="s">
        <v>1183</v>
      </c>
      <c r="E494" s="39">
        <v>8.7099999999999997E-2</v>
      </c>
      <c r="F494" s="43" t="s">
        <v>1184</v>
      </c>
      <c r="G494" s="44" t="s">
        <v>1185</v>
      </c>
      <c r="H494" s="43">
        <v>3010</v>
      </c>
      <c r="I494" s="45">
        <v>0.5</v>
      </c>
      <c r="J494" s="45">
        <v>9260</v>
      </c>
      <c r="K494" s="45">
        <f t="shared" si="42"/>
        <v>26460</v>
      </c>
      <c r="L494" s="46"/>
      <c r="M494" s="46"/>
      <c r="N494" s="45">
        <f t="shared" si="43"/>
        <v>0.5</v>
      </c>
      <c r="O494" s="47"/>
    </row>
    <row r="495" spans="1:15" x14ac:dyDescent="0.2">
      <c r="N495" s="27">
        <f>SUM(N486:N494)</f>
        <v>904.5</v>
      </c>
      <c r="O495" s="36">
        <v>66775</v>
      </c>
    </row>
    <row r="497" spans="1:15" x14ac:dyDescent="0.2">
      <c r="A497" s="67">
        <v>161</v>
      </c>
      <c r="C497" s="72">
        <v>43178</v>
      </c>
      <c r="D497" s="22" t="s">
        <v>1190</v>
      </c>
      <c r="E497" s="67">
        <v>6.6467000000000001</v>
      </c>
      <c r="F497" s="24" t="s">
        <v>1192</v>
      </c>
      <c r="G497" s="25" t="s">
        <v>1193</v>
      </c>
      <c r="H497" s="24">
        <v>1150</v>
      </c>
      <c r="I497" s="27">
        <v>1</v>
      </c>
      <c r="J497" s="70">
        <v>53330</v>
      </c>
      <c r="K497" s="27">
        <f t="shared" ref="K497:K506" si="44">ROUND(J497/0.35,-1)</f>
        <v>152370</v>
      </c>
      <c r="L497" s="71">
        <v>28875</v>
      </c>
      <c r="M497" s="71">
        <v>115.5</v>
      </c>
      <c r="N497" s="27">
        <f t="shared" ref="N497:N506" si="45">SUM(I497+M497)</f>
        <v>116.5</v>
      </c>
    </row>
    <row r="498" spans="1:15" x14ac:dyDescent="0.2">
      <c r="D498" s="22" t="s">
        <v>1191</v>
      </c>
      <c r="E498" s="67">
        <v>5.7750000000000004</v>
      </c>
      <c r="F498" s="24" t="s">
        <v>87</v>
      </c>
      <c r="G498" s="25" t="s">
        <v>87</v>
      </c>
      <c r="K498" s="27">
        <f t="shared" si="44"/>
        <v>0</v>
      </c>
      <c r="N498" s="27">
        <f t="shared" si="45"/>
        <v>0</v>
      </c>
    </row>
    <row r="499" spans="1:15" x14ac:dyDescent="0.2">
      <c r="A499" s="67" t="s">
        <v>1199</v>
      </c>
      <c r="C499" s="72">
        <v>43178</v>
      </c>
      <c r="D499" s="22" t="s">
        <v>1200</v>
      </c>
      <c r="E499" s="67" t="s">
        <v>1204</v>
      </c>
      <c r="F499" s="24" t="s">
        <v>1206</v>
      </c>
      <c r="G499" s="25" t="s">
        <v>1207</v>
      </c>
      <c r="H499" s="24">
        <v>3010</v>
      </c>
      <c r="I499" s="27">
        <v>2</v>
      </c>
      <c r="J499" s="70">
        <v>28070</v>
      </c>
      <c r="K499" s="27">
        <f t="shared" si="44"/>
        <v>80200</v>
      </c>
      <c r="N499" s="27">
        <f t="shared" si="45"/>
        <v>2</v>
      </c>
    </row>
    <row r="500" spans="1:15" x14ac:dyDescent="0.2">
      <c r="D500" s="22" t="s">
        <v>1201</v>
      </c>
      <c r="E500" s="67" t="s">
        <v>1204</v>
      </c>
      <c r="F500" s="24" t="s">
        <v>87</v>
      </c>
      <c r="G500" s="25" t="s">
        <v>87</v>
      </c>
      <c r="K500" s="27">
        <f t="shared" si="44"/>
        <v>0</v>
      </c>
      <c r="N500" s="27">
        <f t="shared" si="45"/>
        <v>0</v>
      </c>
    </row>
    <row r="501" spans="1:15" x14ac:dyDescent="0.2">
      <c r="D501" s="22" t="s">
        <v>1202</v>
      </c>
      <c r="E501" s="67" t="s">
        <v>1205</v>
      </c>
      <c r="F501" s="24" t="s">
        <v>87</v>
      </c>
      <c r="G501" s="25" t="s">
        <v>87</v>
      </c>
      <c r="K501" s="27">
        <f t="shared" si="44"/>
        <v>0</v>
      </c>
      <c r="N501" s="27">
        <f t="shared" si="45"/>
        <v>0</v>
      </c>
    </row>
    <row r="502" spans="1:15" x14ac:dyDescent="0.2">
      <c r="D502" s="22" t="s">
        <v>1203</v>
      </c>
      <c r="E502" s="67" t="s">
        <v>1205</v>
      </c>
      <c r="F502" s="24" t="s">
        <v>87</v>
      </c>
      <c r="G502" s="25" t="s">
        <v>87</v>
      </c>
      <c r="K502" s="27">
        <f t="shared" si="44"/>
        <v>0</v>
      </c>
      <c r="N502" s="27">
        <f t="shared" si="45"/>
        <v>0</v>
      </c>
    </row>
    <row r="503" spans="1:15" x14ac:dyDescent="0.2">
      <c r="A503" s="67">
        <v>162</v>
      </c>
      <c r="C503" s="72">
        <v>43179</v>
      </c>
      <c r="D503" s="22" t="s">
        <v>106</v>
      </c>
      <c r="E503" s="67" t="s">
        <v>1208</v>
      </c>
      <c r="F503" s="24" t="s">
        <v>108</v>
      </c>
      <c r="G503" s="25" t="s">
        <v>1209</v>
      </c>
      <c r="H503" s="24">
        <v>3010</v>
      </c>
      <c r="I503" s="27">
        <v>0.5</v>
      </c>
      <c r="J503" s="70">
        <v>23450</v>
      </c>
      <c r="K503" s="27">
        <f t="shared" si="44"/>
        <v>67000</v>
      </c>
      <c r="L503" s="71">
        <v>71000</v>
      </c>
      <c r="M503" s="71">
        <v>284</v>
      </c>
      <c r="N503" s="27">
        <f t="shared" si="45"/>
        <v>284.5</v>
      </c>
    </row>
    <row r="504" spans="1:15" x14ac:dyDescent="0.2">
      <c r="A504" s="67" t="s">
        <v>1210</v>
      </c>
      <c r="C504" s="72">
        <v>43179</v>
      </c>
      <c r="D504" s="22" t="s">
        <v>1211</v>
      </c>
      <c r="E504" s="67" t="s">
        <v>1212</v>
      </c>
      <c r="F504" s="24" t="s">
        <v>1213</v>
      </c>
      <c r="G504" s="25" t="s">
        <v>1214</v>
      </c>
      <c r="H504" s="24">
        <v>1190</v>
      </c>
      <c r="I504" s="27">
        <v>0.5</v>
      </c>
      <c r="J504" s="70">
        <v>9890</v>
      </c>
      <c r="K504" s="27">
        <f t="shared" si="44"/>
        <v>28260</v>
      </c>
      <c r="N504" s="27">
        <f t="shared" si="45"/>
        <v>0.5</v>
      </c>
    </row>
    <row r="505" spans="1:15" x14ac:dyDescent="0.2">
      <c r="A505" s="67">
        <v>163</v>
      </c>
      <c r="C505" s="72">
        <v>43179</v>
      </c>
      <c r="D505" s="22" t="s">
        <v>1215</v>
      </c>
      <c r="E505" s="67" t="s">
        <v>1216</v>
      </c>
      <c r="F505" s="24" t="s">
        <v>1217</v>
      </c>
      <c r="G505" s="25" t="s">
        <v>1218</v>
      </c>
      <c r="H505" s="24">
        <v>3010</v>
      </c>
      <c r="I505" s="27">
        <v>0.5</v>
      </c>
      <c r="J505" s="70">
        <v>42130</v>
      </c>
      <c r="K505" s="27">
        <f t="shared" si="44"/>
        <v>120370</v>
      </c>
      <c r="L505" s="71">
        <v>149000</v>
      </c>
      <c r="M505" s="71">
        <v>596</v>
      </c>
      <c r="N505" s="27">
        <f t="shared" si="45"/>
        <v>596.5</v>
      </c>
    </row>
    <row r="506" spans="1:15" s="43" customFormat="1" x14ac:dyDescent="0.2">
      <c r="A506" s="39">
        <v>164</v>
      </c>
      <c r="B506" s="40"/>
      <c r="C506" s="41">
        <v>43179</v>
      </c>
      <c r="D506" s="42" t="s">
        <v>1223</v>
      </c>
      <c r="E506" s="39">
        <v>1.6930000000000001</v>
      </c>
      <c r="F506" s="43" t="s">
        <v>1224</v>
      </c>
      <c r="G506" s="44" t="s">
        <v>1225</v>
      </c>
      <c r="H506" s="43">
        <v>1100</v>
      </c>
      <c r="I506" s="45">
        <v>0.5</v>
      </c>
      <c r="J506" s="45">
        <v>3310</v>
      </c>
      <c r="K506" s="45">
        <f t="shared" si="44"/>
        <v>9460</v>
      </c>
      <c r="L506" s="46">
        <v>1000</v>
      </c>
      <c r="M506" s="46">
        <v>4</v>
      </c>
      <c r="N506" s="45">
        <f t="shared" si="45"/>
        <v>4.5</v>
      </c>
      <c r="O506" s="47"/>
    </row>
    <row r="507" spans="1:15" x14ac:dyDescent="0.2">
      <c r="N507" s="27">
        <f>SUM(N497:N506)</f>
        <v>1004.5</v>
      </c>
      <c r="O507" s="36">
        <v>66791</v>
      </c>
    </row>
    <row r="509" spans="1:15" ht="15" customHeight="1" x14ac:dyDescent="0.2">
      <c r="A509" s="67" t="s">
        <v>1219</v>
      </c>
      <c r="C509" s="72">
        <v>43179</v>
      </c>
      <c r="D509" s="22" t="s">
        <v>1220</v>
      </c>
      <c r="E509" s="67">
        <v>2.0478000000000001</v>
      </c>
      <c r="F509" s="24" t="s">
        <v>1221</v>
      </c>
      <c r="G509" s="25" t="s">
        <v>1222</v>
      </c>
      <c r="H509" s="24">
        <v>1090</v>
      </c>
      <c r="I509" s="27">
        <v>0.5</v>
      </c>
      <c r="J509" s="70">
        <v>30730</v>
      </c>
      <c r="K509" s="27">
        <f t="shared" ref="K509:K536" si="46">ROUND(J509/0.35,-1)</f>
        <v>87800</v>
      </c>
      <c r="N509" s="27">
        <f t="shared" ref="N509:N536" si="47">SUM(I509+M509)</f>
        <v>0.5</v>
      </c>
      <c r="O509" s="38"/>
    </row>
    <row r="510" spans="1:15" x14ac:dyDescent="0.2">
      <c r="A510" s="67" t="s">
        <v>1194</v>
      </c>
      <c r="C510" s="72">
        <v>43178</v>
      </c>
      <c r="D510" s="22" t="s">
        <v>1195</v>
      </c>
      <c r="E510" s="67">
        <v>16.841000000000001</v>
      </c>
      <c r="F510" s="24" t="s">
        <v>1197</v>
      </c>
      <c r="G510" s="25" t="s">
        <v>1198</v>
      </c>
      <c r="H510" s="24">
        <v>1200</v>
      </c>
      <c r="I510" s="27">
        <v>1</v>
      </c>
      <c r="J510" s="70">
        <v>57580</v>
      </c>
      <c r="K510" s="27">
        <f t="shared" si="46"/>
        <v>164510</v>
      </c>
      <c r="N510" s="27">
        <f t="shared" si="47"/>
        <v>1</v>
      </c>
      <c r="O510" s="38"/>
    </row>
    <row r="511" spans="1:15" x14ac:dyDescent="0.2">
      <c r="D511" s="22" t="s">
        <v>1196</v>
      </c>
      <c r="E511" s="67">
        <v>12.04</v>
      </c>
      <c r="F511" s="24" t="s">
        <v>87</v>
      </c>
      <c r="G511" s="25" t="s">
        <v>87</v>
      </c>
      <c r="K511" s="27">
        <f t="shared" si="46"/>
        <v>0</v>
      </c>
      <c r="N511" s="27">
        <f t="shared" si="47"/>
        <v>0</v>
      </c>
      <c r="O511" s="38"/>
    </row>
    <row r="512" spans="1:15" x14ac:dyDescent="0.2">
      <c r="A512" s="67">
        <v>155</v>
      </c>
      <c r="C512" s="72">
        <v>43173</v>
      </c>
      <c r="D512" s="22" t="s">
        <v>1186</v>
      </c>
      <c r="E512" s="67" t="s">
        <v>1187</v>
      </c>
      <c r="F512" s="24" t="s">
        <v>1188</v>
      </c>
      <c r="G512" s="25" t="s">
        <v>1189</v>
      </c>
      <c r="H512" s="24">
        <v>3010</v>
      </c>
      <c r="I512" s="27">
        <v>0.5</v>
      </c>
      <c r="J512" s="70">
        <v>12360</v>
      </c>
      <c r="K512" s="27">
        <f t="shared" si="46"/>
        <v>35310</v>
      </c>
      <c r="L512" s="71">
        <v>5500</v>
      </c>
      <c r="M512" s="71">
        <v>22</v>
      </c>
      <c r="N512" s="27">
        <f t="shared" si="47"/>
        <v>22.5</v>
      </c>
      <c r="O512" s="38"/>
    </row>
    <row r="513" spans="1:15" x14ac:dyDescent="0.2">
      <c r="A513" s="67" t="s">
        <v>1226</v>
      </c>
      <c r="C513" s="72">
        <v>43179</v>
      </c>
      <c r="D513" s="22" t="s">
        <v>1227</v>
      </c>
      <c r="E513" s="67">
        <v>0.45800000000000002</v>
      </c>
      <c r="F513" s="24" t="s">
        <v>1229</v>
      </c>
      <c r="G513" s="25" t="s">
        <v>1230</v>
      </c>
      <c r="H513" s="24">
        <v>3010</v>
      </c>
      <c r="I513" s="27">
        <v>1</v>
      </c>
      <c r="J513" s="70">
        <v>32350</v>
      </c>
      <c r="K513" s="27">
        <f t="shared" si="46"/>
        <v>92430</v>
      </c>
      <c r="N513" s="27">
        <f t="shared" si="47"/>
        <v>1</v>
      </c>
      <c r="O513" s="38"/>
    </row>
    <row r="514" spans="1:15" x14ac:dyDescent="0.2">
      <c r="D514" s="22" t="s">
        <v>1228</v>
      </c>
      <c r="E514" s="67">
        <v>0.45900000000000002</v>
      </c>
      <c r="F514" s="24" t="s">
        <v>87</v>
      </c>
      <c r="G514" s="25" t="s">
        <v>87</v>
      </c>
      <c r="K514" s="27">
        <f t="shared" si="46"/>
        <v>0</v>
      </c>
      <c r="N514" s="27">
        <f t="shared" si="47"/>
        <v>0</v>
      </c>
      <c r="O514" s="38"/>
    </row>
    <row r="515" spans="1:15" x14ac:dyDescent="0.2">
      <c r="A515" s="67">
        <v>165</v>
      </c>
      <c r="C515" s="72">
        <v>43178</v>
      </c>
      <c r="D515" s="22" t="s">
        <v>1231</v>
      </c>
      <c r="E515" s="67">
        <v>0.48330000000000001</v>
      </c>
      <c r="F515" s="24" t="s">
        <v>1232</v>
      </c>
      <c r="G515" s="25" t="s">
        <v>1233</v>
      </c>
      <c r="H515" s="24">
        <v>3010</v>
      </c>
      <c r="I515" s="27">
        <v>0.5</v>
      </c>
      <c r="J515" s="70">
        <v>28460</v>
      </c>
      <c r="K515" s="27">
        <f t="shared" si="46"/>
        <v>81310</v>
      </c>
      <c r="L515" s="71">
        <v>85000</v>
      </c>
      <c r="M515" s="71">
        <v>340</v>
      </c>
      <c r="N515" s="27">
        <f t="shared" si="47"/>
        <v>340.5</v>
      </c>
      <c r="O515" s="38"/>
    </row>
    <row r="516" spans="1:15" x14ac:dyDescent="0.2">
      <c r="A516" s="67">
        <v>166</v>
      </c>
      <c r="C516" s="72">
        <v>43179</v>
      </c>
      <c r="D516" s="22" t="s">
        <v>1234</v>
      </c>
      <c r="E516" s="67">
        <v>2.4</v>
      </c>
      <c r="F516" s="24" t="s">
        <v>1235</v>
      </c>
      <c r="G516" s="25" t="s">
        <v>1236</v>
      </c>
      <c r="H516" s="24">
        <v>1110</v>
      </c>
      <c r="I516" s="27">
        <v>0.5</v>
      </c>
      <c r="J516" s="70">
        <v>13910</v>
      </c>
      <c r="K516" s="27">
        <f t="shared" si="46"/>
        <v>39740</v>
      </c>
      <c r="L516" s="71">
        <v>45000</v>
      </c>
      <c r="M516" s="71">
        <v>180</v>
      </c>
      <c r="N516" s="27">
        <f t="shared" si="47"/>
        <v>180.5</v>
      </c>
      <c r="O516" s="38"/>
    </row>
    <row r="517" spans="1:15" x14ac:dyDescent="0.2">
      <c r="A517" s="67">
        <v>168</v>
      </c>
      <c r="C517" s="72">
        <v>43180</v>
      </c>
      <c r="D517" s="22" t="s">
        <v>1237</v>
      </c>
      <c r="E517" s="67" t="s">
        <v>1238</v>
      </c>
      <c r="F517" s="24" t="s">
        <v>1239</v>
      </c>
      <c r="G517" s="25" t="s">
        <v>1240</v>
      </c>
      <c r="H517" s="24">
        <v>3010</v>
      </c>
      <c r="I517" s="27">
        <v>0.5</v>
      </c>
      <c r="J517" s="70">
        <v>14560</v>
      </c>
      <c r="K517" s="27">
        <f t="shared" si="46"/>
        <v>41600</v>
      </c>
      <c r="L517" s="71">
        <v>14000</v>
      </c>
      <c r="M517" s="71">
        <v>56</v>
      </c>
      <c r="N517" s="27">
        <f t="shared" si="47"/>
        <v>56.5</v>
      </c>
      <c r="O517" s="38"/>
    </row>
    <row r="518" spans="1:15" x14ac:dyDescent="0.2">
      <c r="A518" s="67" t="s">
        <v>1241</v>
      </c>
      <c r="C518" s="72">
        <v>43180</v>
      </c>
      <c r="D518" s="22" t="s">
        <v>1242</v>
      </c>
      <c r="E518" s="67" t="s">
        <v>1243</v>
      </c>
      <c r="F518" s="24" t="s">
        <v>1244</v>
      </c>
      <c r="G518" s="25" t="s">
        <v>1245</v>
      </c>
      <c r="H518" s="24">
        <v>1090</v>
      </c>
      <c r="I518" s="27">
        <v>0.5</v>
      </c>
      <c r="J518" s="70">
        <v>4860</v>
      </c>
      <c r="K518" s="27">
        <f t="shared" si="46"/>
        <v>13890</v>
      </c>
      <c r="N518" s="27">
        <f t="shared" si="47"/>
        <v>0.5</v>
      </c>
      <c r="O518" s="38"/>
    </row>
    <row r="519" spans="1:15" x14ac:dyDescent="0.2">
      <c r="A519" s="67" t="s">
        <v>1246</v>
      </c>
      <c r="C519" s="72">
        <v>43180</v>
      </c>
      <c r="D519" s="22" t="s">
        <v>1247</v>
      </c>
      <c r="E519" s="67" t="s">
        <v>1243</v>
      </c>
      <c r="F519" s="24" t="s">
        <v>1248</v>
      </c>
      <c r="G519" s="25" t="s">
        <v>1249</v>
      </c>
      <c r="H519" s="24">
        <v>1090</v>
      </c>
      <c r="I519" s="27">
        <v>0.5</v>
      </c>
      <c r="J519" s="70">
        <v>4870</v>
      </c>
      <c r="K519" s="27">
        <f t="shared" si="46"/>
        <v>13910</v>
      </c>
      <c r="N519" s="27">
        <f t="shared" si="47"/>
        <v>0.5</v>
      </c>
      <c r="O519" s="38"/>
    </row>
    <row r="520" spans="1:15" x14ac:dyDescent="0.2">
      <c r="A520" s="67">
        <v>167</v>
      </c>
      <c r="C520" s="72">
        <v>43180</v>
      </c>
      <c r="D520" s="22" t="s">
        <v>1252</v>
      </c>
      <c r="E520" s="67">
        <v>18.899999999999999</v>
      </c>
      <c r="F520" s="24" t="s">
        <v>1250</v>
      </c>
      <c r="G520" s="25" t="s">
        <v>1251</v>
      </c>
      <c r="H520" s="24">
        <v>1210</v>
      </c>
      <c r="I520" s="27">
        <v>1.5</v>
      </c>
      <c r="J520" s="70">
        <v>39940</v>
      </c>
      <c r="K520" s="27">
        <f t="shared" si="46"/>
        <v>114110</v>
      </c>
      <c r="L520" s="71">
        <v>128000</v>
      </c>
      <c r="M520" s="71">
        <v>512</v>
      </c>
      <c r="N520" s="27">
        <f t="shared" si="47"/>
        <v>513.5</v>
      </c>
      <c r="O520" s="38"/>
    </row>
    <row r="521" spans="1:15" x14ac:dyDescent="0.2">
      <c r="A521" s="67">
        <v>169</v>
      </c>
      <c r="C521" s="72">
        <v>43180</v>
      </c>
      <c r="D521" s="22" t="s">
        <v>1256</v>
      </c>
      <c r="E521" s="67">
        <v>22.15</v>
      </c>
      <c r="F521" s="24" t="s">
        <v>1254</v>
      </c>
      <c r="G521" s="25" t="s">
        <v>1255</v>
      </c>
      <c r="H521" s="24">
        <v>1050</v>
      </c>
      <c r="I521" s="27">
        <v>0.5</v>
      </c>
      <c r="J521" s="70">
        <v>33270</v>
      </c>
      <c r="K521" s="27">
        <f t="shared" si="46"/>
        <v>95060</v>
      </c>
      <c r="L521" s="71">
        <v>186060</v>
      </c>
      <c r="M521" s="71">
        <v>744.4</v>
      </c>
      <c r="N521" s="27">
        <f t="shared" si="47"/>
        <v>744.9</v>
      </c>
      <c r="O521" s="38"/>
    </row>
    <row r="522" spans="1:15" x14ac:dyDescent="0.2">
      <c r="A522" s="67">
        <v>170</v>
      </c>
      <c r="C522" s="72">
        <v>43180</v>
      </c>
      <c r="D522" s="22" t="s">
        <v>1257</v>
      </c>
      <c r="E522" s="67">
        <v>31.018999999999998</v>
      </c>
      <c r="F522" s="24" t="s">
        <v>87</v>
      </c>
      <c r="G522" s="25" t="s">
        <v>1258</v>
      </c>
      <c r="H522" s="24">
        <v>1050</v>
      </c>
      <c r="I522" s="27">
        <v>0.5</v>
      </c>
      <c r="J522" s="70">
        <v>46600</v>
      </c>
      <c r="K522" s="27">
        <f t="shared" si="46"/>
        <v>133140</v>
      </c>
      <c r="L522" s="71">
        <v>248000</v>
      </c>
      <c r="M522" s="71">
        <v>992</v>
      </c>
      <c r="N522" s="27">
        <f t="shared" si="47"/>
        <v>992.5</v>
      </c>
      <c r="O522" s="38"/>
    </row>
    <row r="523" spans="1:15" x14ac:dyDescent="0.2">
      <c r="A523" s="67">
        <v>171</v>
      </c>
      <c r="C523" s="72">
        <v>42815</v>
      </c>
      <c r="D523" s="22" t="s">
        <v>1253</v>
      </c>
      <c r="E523" s="67">
        <v>8.8330000000000002</v>
      </c>
      <c r="F523" s="24" t="s">
        <v>87</v>
      </c>
      <c r="G523" s="25" t="s">
        <v>1259</v>
      </c>
      <c r="H523" s="24">
        <v>1050</v>
      </c>
      <c r="I523" s="27">
        <v>0.5</v>
      </c>
      <c r="J523" s="70">
        <v>31520</v>
      </c>
      <c r="K523" s="27">
        <f t="shared" si="46"/>
        <v>90060</v>
      </c>
      <c r="L523" s="71">
        <v>161000</v>
      </c>
      <c r="M523" s="71">
        <v>644</v>
      </c>
      <c r="N523" s="27">
        <f t="shared" si="47"/>
        <v>644.5</v>
      </c>
      <c r="O523" s="38"/>
    </row>
    <row r="524" spans="1:15" x14ac:dyDescent="0.2">
      <c r="A524" s="67">
        <v>172</v>
      </c>
      <c r="C524" s="72">
        <v>43180</v>
      </c>
      <c r="D524" s="22" t="s">
        <v>1260</v>
      </c>
      <c r="E524" s="67">
        <v>49.581000000000003</v>
      </c>
      <c r="F524" s="24" t="s">
        <v>166</v>
      </c>
      <c r="G524" s="25" t="s">
        <v>1264</v>
      </c>
      <c r="H524" s="24">
        <v>1150</v>
      </c>
      <c r="I524" s="27">
        <v>0.5</v>
      </c>
      <c r="J524" s="70">
        <v>89920</v>
      </c>
      <c r="K524" s="27">
        <f t="shared" si="46"/>
        <v>256910</v>
      </c>
      <c r="L524" s="71">
        <v>444900</v>
      </c>
      <c r="M524" s="71">
        <v>1779.6</v>
      </c>
      <c r="N524" s="27">
        <f t="shared" si="47"/>
        <v>1780.1</v>
      </c>
      <c r="O524" s="38"/>
    </row>
    <row r="525" spans="1:15" x14ac:dyDescent="0.2">
      <c r="A525" s="67">
        <v>173</v>
      </c>
      <c r="C525" s="72">
        <v>43180</v>
      </c>
      <c r="D525" s="22" t="s">
        <v>1261</v>
      </c>
      <c r="E525" s="67" t="s">
        <v>1262</v>
      </c>
      <c r="F525" s="24" t="s">
        <v>1263</v>
      </c>
      <c r="G525" s="25" t="s">
        <v>1265</v>
      </c>
      <c r="H525" s="24">
        <v>1030</v>
      </c>
      <c r="I525" s="27">
        <v>0.5</v>
      </c>
      <c r="J525" s="70">
        <v>19630</v>
      </c>
      <c r="K525" s="27">
        <f t="shared" si="46"/>
        <v>56090</v>
      </c>
      <c r="L525" s="71">
        <v>71000</v>
      </c>
      <c r="M525" s="71">
        <v>284</v>
      </c>
      <c r="N525" s="27">
        <f t="shared" si="47"/>
        <v>284.5</v>
      </c>
      <c r="O525" s="38"/>
    </row>
    <row r="526" spans="1:15" x14ac:dyDescent="0.2">
      <c r="A526" s="67">
        <v>174</v>
      </c>
      <c r="C526" s="72">
        <v>43180</v>
      </c>
      <c r="D526" s="22" t="s">
        <v>1266</v>
      </c>
      <c r="E526" s="67">
        <v>0.22</v>
      </c>
      <c r="F526" s="24" t="s">
        <v>1267</v>
      </c>
      <c r="G526" s="25" t="s">
        <v>1268</v>
      </c>
      <c r="H526" s="24">
        <v>1210</v>
      </c>
      <c r="I526" s="27">
        <v>0.5</v>
      </c>
      <c r="J526" s="70">
        <v>230</v>
      </c>
      <c r="K526" s="27">
        <f t="shared" si="46"/>
        <v>660</v>
      </c>
      <c r="L526" s="71">
        <v>1</v>
      </c>
      <c r="M526" s="71">
        <v>4</v>
      </c>
      <c r="N526" s="27">
        <f t="shared" si="47"/>
        <v>4.5</v>
      </c>
      <c r="O526" s="38"/>
    </row>
    <row r="527" spans="1:15" x14ac:dyDescent="0.2">
      <c r="A527" s="67">
        <v>175</v>
      </c>
      <c r="C527" s="72">
        <v>43181</v>
      </c>
      <c r="D527" s="22" t="s">
        <v>1269</v>
      </c>
      <c r="E527" s="67" t="s">
        <v>1271</v>
      </c>
      <c r="F527" s="24" t="s">
        <v>1273</v>
      </c>
      <c r="G527" s="25" t="s">
        <v>1274</v>
      </c>
      <c r="H527" s="24">
        <v>3010</v>
      </c>
      <c r="I527" s="27">
        <v>1</v>
      </c>
      <c r="J527" s="70">
        <v>33080</v>
      </c>
      <c r="K527" s="27">
        <f t="shared" si="46"/>
        <v>94510</v>
      </c>
      <c r="L527" s="71">
        <v>139000</v>
      </c>
      <c r="M527" s="71">
        <v>556</v>
      </c>
      <c r="N527" s="27">
        <f t="shared" si="47"/>
        <v>557</v>
      </c>
      <c r="O527" s="38"/>
    </row>
    <row r="528" spans="1:15" x14ac:dyDescent="0.2">
      <c r="D528" s="22" t="s">
        <v>1270</v>
      </c>
      <c r="E528" s="67" t="s">
        <v>1272</v>
      </c>
      <c r="F528" s="24" t="s">
        <v>87</v>
      </c>
      <c r="G528" s="25" t="s">
        <v>87</v>
      </c>
      <c r="K528" s="27">
        <f t="shared" si="46"/>
        <v>0</v>
      </c>
      <c r="N528" s="27">
        <f t="shared" si="47"/>
        <v>0</v>
      </c>
      <c r="O528" s="38"/>
    </row>
    <row r="529" spans="1:19" x14ac:dyDescent="0.2">
      <c r="A529" s="67">
        <v>176</v>
      </c>
      <c r="C529" s="72">
        <v>43181</v>
      </c>
      <c r="D529" s="22" t="s">
        <v>1275</v>
      </c>
      <c r="E529" s="67">
        <v>5.04</v>
      </c>
      <c r="F529" s="24" t="s">
        <v>1276</v>
      </c>
      <c r="G529" s="25" t="s">
        <v>1277</v>
      </c>
      <c r="H529" s="24">
        <v>1220</v>
      </c>
      <c r="I529" s="27">
        <v>0.5</v>
      </c>
      <c r="J529" s="70">
        <v>8850</v>
      </c>
      <c r="K529" s="27">
        <f t="shared" si="46"/>
        <v>25290</v>
      </c>
      <c r="L529" s="71">
        <v>34000</v>
      </c>
      <c r="M529" s="71">
        <v>136</v>
      </c>
      <c r="N529" s="27">
        <f t="shared" si="47"/>
        <v>136.5</v>
      </c>
      <c r="O529" s="38"/>
    </row>
    <row r="530" spans="1:19" x14ac:dyDescent="0.2">
      <c r="A530" s="67">
        <v>177</v>
      </c>
      <c r="C530" s="72">
        <v>43181</v>
      </c>
      <c r="D530" s="22" t="s">
        <v>1278</v>
      </c>
      <c r="E530" s="67">
        <v>0.159</v>
      </c>
      <c r="F530" s="24" t="s">
        <v>1279</v>
      </c>
      <c r="G530" s="25" t="s">
        <v>1280</v>
      </c>
      <c r="H530" s="24">
        <v>3010</v>
      </c>
      <c r="I530" s="27">
        <v>0.5</v>
      </c>
      <c r="J530" s="70">
        <v>29650</v>
      </c>
      <c r="K530" s="27">
        <f t="shared" si="46"/>
        <v>84710</v>
      </c>
      <c r="L530" s="71">
        <v>135000</v>
      </c>
      <c r="M530" s="71">
        <v>540</v>
      </c>
      <c r="N530" s="27">
        <f t="shared" si="47"/>
        <v>540.5</v>
      </c>
      <c r="O530" s="38"/>
    </row>
    <row r="531" spans="1:19" x14ac:dyDescent="0.2">
      <c r="A531" s="67">
        <v>178</v>
      </c>
      <c r="C531" s="72">
        <v>43181</v>
      </c>
      <c r="D531" s="22" t="s">
        <v>1281</v>
      </c>
      <c r="E531" s="67">
        <v>1.246</v>
      </c>
      <c r="F531" s="24" t="s">
        <v>1282</v>
      </c>
      <c r="G531" s="25" t="s">
        <v>1283</v>
      </c>
      <c r="H531" s="24">
        <v>1190</v>
      </c>
      <c r="I531" s="27">
        <v>0.5</v>
      </c>
      <c r="J531" s="70">
        <v>22200</v>
      </c>
      <c r="K531" s="27">
        <f t="shared" si="46"/>
        <v>63430</v>
      </c>
      <c r="L531" s="71">
        <v>112500</v>
      </c>
      <c r="M531" s="71">
        <v>450</v>
      </c>
      <c r="N531" s="27">
        <f t="shared" si="47"/>
        <v>450.5</v>
      </c>
      <c r="O531" s="38"/>
    </row>
    <row r="532" spans="1:19" x14ac:dyDescent="0.2">
      <c r="A532" s="67">
        <v>179</v>
      </c>
      <c r="C532" s="72">
        <v>43181</v>
      </c>
      <c r="D532" s="22" t="s">
        <v>1284</v>
      </c>
      <c r="E532" s="67" t="s">
        <v>1285</v>
      </c>
      <c r="F532" s="24" t="s">
        <v>1286</v>
      </c>
      <c r="G532" s="25" t="s">
        <v>1287</v>
      </c>
      <c r="H532" s="24">
        <v>3010</v>
      </c>
      <c r="I532" s="27">
        <v>0.5</v>
      </c>
      <c r="J532" s="70">
        <v>26800</v>
      </c>
      <c r="K532" s="27">
        <f t="shared" si="46"/>
        <v>76570</v>
      </c>
      <c r="L532" s="71">
        <v>70000</v>
      </c>
      <c r="M532" s="71">
        <v>280</v>
      </c>
      <c r="N532" s="27">
        <f t="shared" si="47"/>
        <v>280.5</v>
      </c>
      <c r="O532" s="38"/>
    </row>
    <row r="533" spans="1:19" x14ac:dyDescent="0.2">
      <c r="A533" s="67">
        <v>180</v>
      </c>
      <c r="C533" s="72">
        <v>43181</v>
      </c>
      <c r="D533" s="22" t="s">
        <v>1288</v>
      </c>
      <c r="E533" s="67">
        <v>5.085</v>
      </c>
      <c r="F533" s="24" t="s">
        <v>1290</v>
      </c>
      <c r="G533" s="25" t="s">
        <v>1291</v>
      </c>
      <c r="H533" s="24">
        <v>1210</v>
      </c>
      <c r="I533" s="27">
        <v>1</v>
      </c>
      <c r="J533" s="70">
        <v>65750</v>
      </c>
      <c r="K533" s="27">
        <f t="shared" si="46"/>
        <v>187860</v>
      </c>
      <c r="L533" s="71">
        <v>230000</v>
      </c>
      <c r="M533" s="71">
        <v>920</v>
      </c>
      <c r="N533" s="27">
        <f t="shared" si="47"/>
        <v>921</v>
      </c>
      <c r="O533" s="38"/>
    </row>
    <row r="534" spans="1:19" x14ac:dyDescent="0.2">
      <c r="D534" s="22" t="s">
        <v>1289</v>
      </c>
      <c r="E534" s="67">
        <v>5.0140000000000002</v>
      </c>
      <c r="F534" s="24" t="s">
        <v>87</v>
      </c>
      <c r="G534" s="25" t="s">
        <v>87</v>
      </c>
      <c r="K534" s="27">
        <f t="shared" si="46"/>
        <v>0</v>
      </c>
      <c r="N534" s="27">
        <f t="shared" si="47"/>
        <v>0</v>
      </c>
      <c r="O534" s="38"/>
    </row>
    <row r="535" spans="1:19" x14ac:dyDescent="0.2">
      <c r="A535" s="67">
        <v>181</v>
      </c>
      <c r="C535" s="72">
        <v>43181</v>
      </c>
      <c r="D535" s="22" t="s">
        <v>1292</v>
      </c>
      <c r="E535" s="67">
        <v>3.1560000000000001</v>
      </c>
      <c r="F535" s="24" t="s">
        <v>1294</v>
      </c>
      <c r="G535" s="25" t="s">
        <v>1295</v>
      </c>
      <c r="H535" s="24">
        <v>1160</v>
      </c>
      <c r="I535" s="27">
        <v>1</v>
      </c>
      <c r="J535" s="70">
        <v>39970</v>
      </c>
      <c r="K535" s="27">
        <f t="shared" si="46"/>
        <v>114200</v>
      </c>
      <c r="L535" s="71">
        <v>200000</v>
      </c>
      <c r="M535" s="71">
        <v>800</v>
      </c>
      <c r="N535" s="27">
        <f t="shared" si="47"/>
        <v>801</v>
      </c>
      <c r="O535" s="38"/>
    </row>
    <row r="536" spans="1:19" s="43" customFormat="1" x14ac:dyDescent="0.2">
      <c r="A536" s="39"/>
      <c r="B536" s="40"/>
      <c r="C536" s="41"/>
      <c r="D536" s="42" t="s">
        <v>1293</v>
      </c>
      <c r="E536" s="39">
        <v>6.26</v>
      </c>
      <c r="F536" s="43" t="s">
        <v>87</v>
      </c>
      <c r="G536" s="44" t="s">
        <v>87</v>
      </c>
      <c r="I536" s="45"/>
      <c r="J536" s="45"/>
      <c r="K536" s="45">
        <f t="shared" si="46"/>
        <v>0</v>
      </c>
      <c r="L536" s="46"/>
      <c r="M536" s="46"/>
      <c r="N536" s="45">
        <f t="shared" si="47"/>
        <v>0</v>
      </c>
      <c r="O536" s="47"/>
    </row>
    <row r="537" spans="1:19" x14ac:dyDescent="0.2">
      <c r="N537" s="27">
        <f>SUM(N509:N536)</f>
        <v>9255</v>
      </c>
      <c r="O537" s="36">
        <v>66825</v>
      </c>
    </row>
    <row r="539" spans="1:19" x14ac:dyDescent="0.2">
      <c r="A539" s="67">
        <v>183</v>
      </c>
      <c r="C539" s="72">
        <v>43182</v>
      </c>
      <c r="D539" s="22" t="s">
        <v>1296</v>
      </c>
      <c r="E539" s="67">
        <v>0.20610000000000001</v>
      </c>
      <c r="F539" s="24" t="s">
        <v>1297</v>
      </c>
      <c r="G539" s="25" t="s">
        <v>1298</v>
      </c>
      <c r="H539" s="24">
        <v>2010</v>
      </c>
      <c r="I539" s="27">
        <v>0.5</v>
      </c>
      <c r="J539" s="70">
        <v>17170</v>
      </c>
      <c r="K539" s="27">
        <f t="shared" ref="K539:K550" si="48">ROUND(J539/0.35,-1)</f>
        <v>49060</v>
      </c>
      <c r="L539" s="71">
        <v>1500</v>
      </c>
      <c r="M539" s="71">
        <v>6</v>
      </c>
      <c r="N539" s="27">
        <f t="shared" ref="N539:N550" si="49">SUM(I539+M539)</f>
        <v>6.5</v>
      </c>
    </row>
    <row r="540" spans="1:19" x14ac:dyDescent="0.2">
      <c r="A540" s="67">
        <v>184</v>
      </c>
      <c r="C540" s="72">
        <v>43182</v>
      </c>
      <c r="D540" s="22" t="s">
        <v>1299</v>
      </c>
      <c r="E540" s="67">
        <v>28.992999999999999</v>
      </c>
      <c r="F540" s="24" t="s">
        <v>1302</v>
      </c>
      <c r="H540" s="24">
        <v>1050</v>
      </c>
      <c r="I540" s="27">
        <v>1.5</v>
      </c>
      <c r="J540" s="70">
        <v>212980</v>
      </c>
      <c r="K540" s="27">
        <f t="shared" si="48"/>
        <v>608510</v>
      </c>
      <c r="L540" s="71">
        <v>847500</v>
      </c>
      <c r="M540" s="71">
        <v>3390</v>
      </c>
      <c r="N540" s="27">
        <f t="shared" si="49"/>
        <v>3391.5</v>
      </c>
    </row>
    <row r="541" spans="1:19" x14ac:dyDescent="0.2">
      <c r="D541" s="22" t="s">
        <v>1300</v>
      </c>
      <c r="E541" s="67">
        <v>81.950999999999993</v>
      </c>
      <c r="F541" s="24" t="s">
        <v>87</v>
      </c>
      <c r="G541" s="24" t="s">
        <v>87</v>
      </c>
      <c r="K541" s="27">
        <f t="shared" si="48"/>
        <v>0</v>
      </c>
      <c r="N541" s="27">
        <f t="shared" si="49"/>
        <v>0</v>
      </c>
    </row>
    <row r="542" spans="1:19" x14ac:dyDescent="0.2">
      <c r="D542" s="22" t="s">
        <v>1301</v>
      </c>
      <c r="E542" s="67">
        <v>0.156</v>
      </c>
      <c r="F542" s="24" t="s">
        <v>87</v>
      </c>
      <c r="G542" s="24" t="s">
        <v>87</v>
      </c>
      <c r="K542" s="27">
        <f t="shared" si="48"/>
        <v>0</v>
      </c>
      <c r="N542" s="27">
        <f t="shared" si="49"/>
        <v>0</v>
      </c>
      <c r="S542" s="24" t="s">
        <v>80</v>
      </c>
    </row>
    <row r="543" spans="1:19" x14ac:dyDescent="0.2">
      <c r="A543" s="67">
        <v>182</v>
      </c>
      <c r="C543" s="72">
        <v>43181</v>
      </c>
      <c r="D543" s="22" t="s">
        <v>1303</v>
      </c>
      <c r="E543" s="67">
        <v>43.96</v>
      </c>
      <c r="F543" s="24" t="s">
        <v>1304</v>
      </c>
      <c r="G543" s="25" t="s">
        <v>558</v>
      </c>
      <c r="H543" s="24">
        <v>1030</v>
      </c>
      <c r="I543" s="27">
        <v>0.5</v>
      </c>
      <c r="J543" s="70">
        <v>65270</v>
      </c>
      <c r="K543" s="27">
        <f t="shared" si="48"/>
        <v>186490</v>
      </c>
      <c r="L543" s="71">
        <v>550500</v>
      </c>
      <c r="M543" s="71">
        <v>882</v>
      </c>
      <c r="N543" s="27">
        <f t="shared" si="49"/>
        <v>882.5</v>
      </c>
      <c r="S543" s="35" t="e">
        <f>SUM(K3:K535)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#REF!-SUM(#REF!)-SUM(#REF!)-#REF!-#REF!-#REF!-SUM(#REF!)-#REF!-#REF!-#REF!-SUM(#REF!)-#REF!-SUM(#REF!)-SUM(#REF!)-#REF!-#REF!-#REF!-#REF!-#REF!-#REF!-#REF!-#REF!-#REF!-#REF!-#REF!-SUM(#REF!)-SUM(#REF!)-#REF!-#REF!-SUM(#REF!)-#REF!-#REF!-#REF!-#REF!-#REF!-#REF!-#REF!-#REF!-#REF!-#REF!-#REF!-SUM(#REF!)-SUM(#REF!)-SUM(#REF!)-#REF!-#REF!-#REF!-#REF!-SUM(#REF!)-#REF!-#REF!-#REF!-SUM(#REF!)-#REF!-#REF!-#REF!-#REF!-#REF!-SUM(#REF!)-SUM(#REF!)-SUM(#REF!)-SUM(#REF!)-SUM(#REF!)-#REF!-#REF!-#REF!-#REF!-#REF!-#REF!-#REF!-#REF!-#REF!-#REF!-SUM(#REF!)-#REF!-#REF!-SUM(#REF!)-SUM(#REF!)-SUM(#REF!)-#REF!-#REF!-SUM(#REF!)-SUM(#REF!)-#REF!-SUM(#REF!)-SUM(#REF!)-SUM(#REF!)-SUM(#REF!)-SUM(#REF!)-#REF!-#REF!-#REF!-SUM(#REF!)-SUM(#REF!)-#REF!-SUM(#REF!)-SUM(#REF!)-#REF!-#REF!-#REF!-#REF!-#REF!-#REF!-#REF!-#REF!-SUM(#REF!)-#REF!-SUM(#REF!)-SUM(#REF!)-SUM(#REF!)-SUM(#REF!)-#REF!-#REF!-#REF!-#REF!-#REF!-SUM(#REF!)-#REF!-#REF!-SUM(#REF!)-#REF!-#REF!-#REF!-#REF!-#REF!-#REF!-#REF!-#REF!-#REF!-#REF!-#REF!-SUM(#REF!)-#REF!-SUM(#REF!)-SUM(#REF!)-#REF!-SUM(#REF!)-#REF!-#REF!-#REF!-#REF!-SUM(#REF!)-#REF!-#REF!-#REF!-#REF!-#REF!-#REF!-#REF!-#REF!-SUM(#REF!)-#REF!-#REF!-SUM(#REF!)-SUM(#REF!)-SUM(#REF!)-#REF!-SUM(#REF!)-#REF!-#REF!-#REF!-#REF!-#REF!-SUM(#REF!)-#REF!-#REF!-SUM(#REF!)-#REF!-#REF!-#REF!-#REF!-SUM(#REF!)-#REF!-#REF!-#REF!-#REF!-SUM(#REF!)-#REF!-SUM(#REF!)-#REF!-SUM(#REF!)-SUM(#REF!)-SUM(#REF!-#REF!)-#REF!-#REF!-#REF!-#REF!-#REF!-SUM(#REF!)-#REF!-#REF!-#REF!-#REF!-SUM(#REF!)-#REF!-#REF!-#REF!-SUM(#REF!)-#REF!-SUM(#REF!)-SUM(#REF!)-#REF!-#REF!-#REF!-#REF!-#REF!-#REF!-#REF!-SUM(#REF!)-#REF!-#REF!-#REF!-SUM(#REF!)-SUM(#REF!)-#REF!-SUM(#REF!)-SUM(#REF!)-SUM(#REF!)-#REF!-#REF!-#REF!-#REF!-#REF!-#REF!-SUM(#REF!)-#REF!-#REF!-#REF!-SUM(#REF!)-SUM(#REF!)-SUM(#REF!)-#REF!-#REF!-#REF!-#REF!-#REF!-#REF!-#REF!-#REF!-#REF!-SUM(#REF!)-SUM(#REF!)-#REF!-#REF!-#REF!-#REF!-SUM(K2:K2)-#REF!-SUM(#REF!)-#REF!-#REF!-#REF!-#REF!-SUM(#REF!)-#REF!-SUM(#REF!)-SUM(#REF!)-#REF!-SUM(#REF!)-#REF!-#REF!-#REF!-SUM(#REF!-#REF!)-SUM(#REF!)-SUM(#REF!)-#REF!-#REF!-#REF!-SUM(#REF!)-SUM(#REF!)-SUM(#REF!)-#REF!-K14-SUM(K30:K31)-SUM(K36:K36)-K51-K40-K45-K55-K58-K66-K70-SUM(K73:K76)-K88-SUM(K97:K98)-K101-K94-SUM(#REF!)-SUM(#REF!)-SUM(K122:K124)-K125-K129-K132-SUM(K136:K137)-SUM(K142:K145)-K147-K149-K155-SUM(K158:K159)-K163-K172-K175-SUM(K183:K184)-K189-K196-K203-#REF!-K205-#REF!-SUM(K216:K217)-K221-K224-SUM(K225:K227)-SUM(K229:K230)-#REF!-SUM(K233:K234)-K239-K247-SUM(K253:K254)-SUM(K258:K262)-SUM(#REF!)-#REF!-#REF!-SUM(#REF!)-K271-SUM(K273:K274)-SUM(K276:K277)-K282-#REF!-#REF!-#REF!-#REF!-#REF!-#REF!-SUM(#REF!)-SUM(K300:K301)-K305-SUM(K311:K312)-SUM(K326:K328)-K335-K338-SUM(K342:K343)-K358-K364-SUM(K380:K382)-SUM(K384:K386)-SUM(K388:K389)-K397-K403-SUM(K405:K406)-SUM(K413:K414)-K422-SUM(K424:K425)-K427-K435-#REF!-#REF!-K465-K470-K474-K482-#REF!-SUM(K486:K490)-K510-K506-K508-SUM(#REF!)-K513-K518-K530</f>
        <v>#REF!</v>
      </c>
    </row>
    <row r="544" spans="1:19" x14ac:dyDescent="0.2">
      <c r="A544" s="67" t="s">
        <v>1305</v>
      </c>
      <c r="C544" s="72">
        <v>43182</v>
      </c>
      <c r="D544" s="22" t="s">
        <v>1306</v>
      </c>
      <c r="E544" s="67">
        <v>0.11219999999999999</v>
      </c>
      <c r="F544" s="24" t="s">
        <v>1307</v>
      </c>
      <c r="G544" s="25" t="s">
        <v>1308</v>
      </c>
      <c r="H544" s="24">
        <v>3010</v>
      </c>
      <c r="I544" s="27">
        <v>0.5</v>
      </c>
      <c r="J544" s="70">
        <v>16240</v>
      </c>
      <c r="K544" s="27">
        <f t="shared" si="48"/>
        <v>46400</v>
      </c>
      <c r="N544" s="27">
        <f t="shared" si="49"/>
        <v>0.5</v>
      </c>
    </row>
    <row r="545" spans="1:19" x14ac:dyDescent="0.2">
      <c r="A545" s="67" t="s">
        <v>1309</v>
      </c>
      <c r="C545" s="72">
        <v>43182</v>
      </c>
      <c r="D545" s="22" t="s">
        <v>1310</v>
      </c>
      <c r="E545" s="67">
        <v>6.0419999999999998</v>
      </c>
      <c r="F545" s="24" t="s">
        <v>1311</v>
      </c>
      <c r="G545" s="24" t="s">
        <v>1312</v>
      </c>
      <c r="H545" s="24">
        <v>1120</v>
      </c>
      <c r="I545" s="27">
        <v>0.5</v>
      </c>
      <c r="J545" s="70">
        <v>9180</v>
      </c>
      <c r="K545" s="27">
        <f t="shared" si="48"/>
        <v>26230</v>
      </c>
      <c r="N545" s="27">
        <f t="shared" si="49"/>
        <v>0.5</v>
      </c>
    </row>
    <row r="546" spans="1:19" x14ac:dyDescent="0.2">
      <c r="A546" s="67" t="s">
        <v>1313</v>
      </c>
      <c r="C546" s="72">
        <v>43185</v>
      </c>
      <c r="D546" s="22" t="s">
        <v>1314</v>
      </c>
      <c r="E546" s="67">
        <v>0.17219999999999999</v>
      </c>
      <c r="F546" s="24" t="s">
        <v>1316</v>
      </c>
      <c r="G546" s="25" t="s">
        <v>1317</v>
      </c>
      <c r="H546" s="24">
        <v>2050</v>
      </c>
      <c r="I546" s="27">
        <v>1</v>
      </c>
      <c r="J546" s="70">
        <v>23420</v>
      </c>
      <c r="K546" s="27">
        <f t="shared" si="48"/>
        <v>66910</v>
      </c>
      <c r="N546" s="27">
        <f t="shared" si="49"/>
        <v>1</v>
      </c>
      <c r="S546" s="24" t="s">
        <v>79</v>
      </c>
    </row>
    <row r="547" spans="1:19" x14ac:dyDescent="0.2">
      <c r="D547" s="22" t="s">
        <v>1315</v>
      </c>
      <c r="E547" s="67">
        <v>0.17219999999999999</v>
      </c>
      <c r="F547" s="24" t="s">
        <v>87</v>
      </c>
      <c r="G547" s="25" t="s">
        <v>87</v>
      </c>
      <c r="K547" s="27">
        <f t="shared" si="48"/>
        <v>0</v>
      </c>
      <c r="N547" s="27">
        <f t="shared" si="49"/>
        <v>0</v>
      </c>
      <c r="S547" s="24" t="s">
        <v>78</v>
      </c>
    </row>
    <row r="548" spans="1:19" x14ac:dyDescent="0.2">
      <c r="A548" s="67">
        <v>187</v>
      </c>
      <c r="C548" s="72">
        <v>43185</v>
      </c>
      <c r="D548" s="22" t="s">
        <v>1318</v>
      </c>
      <c r="E548" s="67">
        <v>6.9720000000000004</v>
      </c>
      <c r="F548" s="24" t="s">
        <v>1319</v>
      </c>
      <c r="G548" s="25" t="s">
        <v>1320</v>
      </c>
      <c r="H548" s="24">
        <v>1070</v>
      </c>
      <c r="I548" s="27">
        <v>0.5</v>
      </c>
      <c r="J548" s="70">
        <v>18140</v>
      </c>
      <c r="K548" s="27">
        <f t="shared" si="48"/>
        <v>51830</v>
      </c>
      <c r="L548" s="71">
        <v>44000</v>
      </c>
      <c r="M548" s="71">
        <v>176</v>
      </c>
      <c r="N548" s="27">
        <f t="shared" si="49"/>
        <v>176.5</v>
      </c>
      <c r="S548" s="27">
        <f>SUM(L2:L534)</f>
        <v>21405879.149999999</v>
      </c>
    </row>
    <row r="549" spans="1:19" x14ac:dyDescent="0.2">
      <c r="A549" s="67" t="s">
        <v>1321</v>
      </c>
      <c r="C549" s="72">
        <v>43186</v>
      </c>
      <c r="D549" s="22" t="s">
        <v>1322</v>
      </c>
      <c r="E549" s="67">
        <v>86.686999999999998</v>
      </c>
      <c r="F549" s="24" t="s">
        <v>1323</v>
      </c>
      <c r="G549" s="25" t="s">
        <v>1324</v>
      </c>
      <c r="H549" s="24">
        <v>1220</v>
      </c>
      <c r="I549" s="27">
        <v>0.5</v>
      </c>
      <c r="J549" s="70">
        <v>155770</v>
      </c>
      <c r="K549" s="27">
        <f t="shared" si="48"/>
        <v>445060</v>
      </c>
      <c r="N549" s="27">
        <f t="shared" si="49"/>
        <v>0.5</v>
      </c>
    </row>
    <row r="550" spans="1:19" s="43" customFormat="1" x14ac:dyDescent="0.2">
      <c r="A550" s="39">
        <v>191</v>
      </c>
      <c r="B550" s="40"/>
      <c r="C550" s="41">
        <v>43186</v>
      </c>
      <c r="D550" s="42" t="s">
        <v>1325</v>
      </c>
      <c r="E550" s="39">
        <v>1.1938</v>
      </c>
      <c r="F550" s="43" t="s">
        <v>1326</v>
      </c>
      <c r="G550" s="44" t="s">
        <v>1327</v>
      </c>
      <c r="H550" s="43">
        <v>1060</v>
      </c>
      <c r="I550" s="45">
        <v>0.5</v>
      </c>
      <c r="J550" s="45">
        <v>8410</v>
      </c>
      <c r="K550" s="45">
        <f t="shared" si="48"/>
        <v>24030</v>
      </c>
      <c r="L550" s="46">
        <v>125000</v>
      </c>
      <c r="M550" s="46">
        <v>500</v>
      </c>
      <c r="N550" s="45">
        <f t="shared" si="49"/>
        <v>500.5</v>
      </c>
      <c r="O550" s="47"/>
    </row>
    <row r="551" spans="1:19" x14ac:dyDescent="0.2">
      <c r="N551" s="27">
        <f>SUM(N539:N550)</f>
        <v>4960</v>
      </c>
      <c r="O551" s="36">
        <v>66863</v>
      </c>
    </row>
    <row r="553" spans="1:19" x14ac:dyDescent="0.2">
      <c r="A553" s="67">
        <v>185</v>
      </c>
      <c r="C553" s="72">
        <v>43182</v>
      </c>
      <c r="D553" s="22" t="s">
        <v>574</v>
      </c>
      <c r="E553" s="67">
        <v>0.73799999999999999</v>
      </c>
      <c r="F553" s="24" t="s">
        <v>575</v>
      </c>
      <c r="G553" s="25" t="s">
        <v>1367</v>
      </c>
      <c r="H553" s="24">
        <v>1220</v>
      </c>
      <c r="I553" s="27">
        <v>0.5</v>
      </c>
      <c r="J553" s="70">
        <v>120130</v>
      </c>
      <c r="K553" s="27">
        <f t="shared" ref="K553:K567" si="50">ROUND(J553/0.35,-1)</f>
        <v>343230</v>
      </c>
      <c r="L553" s="71">
        <v>5166</v>
      </c>
      <c r="M553" s="71">
        <v>20.7</v>
      </c>
      <c r="N553" s="27">
        <f t="shared" ref="N553:N567" si="51">SUM(I553+M553)</f>
        <v>21.2</v>
      </c>
      <c r="O553" s="38"/>
    </row>
    <row r="554" spans="1:19" x14ac:dyDescent="0.2">
      <c r="A554" s="67">
        <v>186</v>
      </c>
      <c r="C554" s="72">
        <v>43185</v>
      </c>
      <c r="D554" s="22" t="s">
        <v>1333</v>
      </c>
      <c r="E554" s="67">
        <v>5.0010000000000003</v>
      </c>
      <c r="F554" s="24" t="s">
        <v>1334</v>
      </c>
      <c r="G554" s="25" t="s">
        <v>1335</v>
      </c>
      <c r="H554" s="24">
        <v>1030</v>
      </c>
      <c r="I554" s="27">
        <v>0.5</v>
      </c>
      <c r="J554" s="70">
        <v>8630</v>
      </c>
      <c r="K554" s="27">
        <f t="shared" si="50"/>
        <v>24660</v>
      </c>
      <c r="L554" s="71">
        <v>24600</v>
      </c>
      <c r="M554" s="71">
        <v>98.4</v>
      </c>
      <c r="N554" s="27">
        <f t="shared" si="51"/>
        <v>98.9</v>
      </c>
      <c r="O554" s="38"/>
    </row>
    <row r="555" spans="1:19" x14ac:dyDescent="0.2">
      <c r="A555" s="67">
        <v>188</v>
      </c>
      <c r="C555" s="72">
        <v>43185</v>
      </c>
      <c r="D555" s="22" t="s">
        <v>1336</v>
      </c>
      <c r="E555" s="67">
        <v>2.6850000000000001</v>
      </c>
      <c r="F555" s="24" t="s">
        <v>1337</v>
      </c>
      <c r="G555" s="25" t="s">
        <v>1338</v>
      </c>
      <c r="H555" s="24">
        <v>1160</v>
      </c>
      <c r="I555" s="27">
        <v>0.5</v>
      </c>
      <c r="J555" s="70">
        <v>21190</v>
      </c>
      <c r="K555" s="27">
        <f t="shared" si="50"/>
        <v>60540</v>
      </c>
      <c r="L555" s="71">
        <v>7000</v>
      </c>
      <c r="M555" s="71">
        <v>28</v>
      </c>
      <c r="N555" s="27">
        <f t="shared" si="51"/>
        <v>28.5</v>
      </c>
      <c r="O555" s="38"/>
    </row>
    <row r="556" spans="1:19" x14ac:dyDescent="0.2">
      <c r="A556" s="67">
        <v>189</v>
      </c>
      <c r="C556" s="72">
        <v>43186</v>
      </c>
      <c r="D556" s="22" t="s">
        <v>1339</v>
      </c>
      <c r="E556" s="67">
        <v>3.81</v>
      </c>
      <c r="F556" s="24" t="s">
        <v>1340</v>
      </c>
      <c r="G556" s="25" t="s">
        <v>1341</v>
      </c>
      <c r="H556" s="24">
        <v>1050</v>
      </c>
      <c r="I556" s="27">
        <v>0.5</v>
      </c>
      <c r="J556" s="70">
        <v>29950</v>
      </c>
      <c r="K556" s="27">
        <f t="shared" si="50"/>
        <v>85570</v>
      </c>
      <c r="L556" s="71">
        <v>150000</v>
      </c>
      <c r="M556" s="71">
        <v>600</v>
      </c>
      <c r="N556" s="27">
        <f t="shared" si="51"/>
        <v>600.5</v>
      </c>
      <c r="O556" s="38"/>
    </row>
    <row r="557" spans="1:19" x14ac:dyDescent="0.2">
      <c r="A557" s="67">
        <v>190</v>
      </c>
      <c r="C557" s="72">
        <v>43186</v>
      </c>
      <c r="D557" s="22" t="s">
        <v>1342</v>
      </c>
      <c r="E557" s="67" t="s">
        <v>1343</v>
      </c>
      <c r="F557" s="24" t="s">
        <v>1344</v>
      </c>
      <c r="G557" s="25" t="s">
        <v>1345</v>
      </c>
      <c r="H557" s="24">
        <v>3010</v>
      </c>
      <c r="I557" s="27">
        <v>0.5</v>
      </c>
      <c r="J557" s="70">
        <v>32790</v>
      </c>
      <c r="K557" s="27">
        <f t="shared" si="50"/>
        <v>93690</v>
      </c>
      <c r="L557" s="71">
        <v>115000</v>
      </c>
      <c r="M557" s="71">
        <v>460</v>
      </c>
      <c r="N557" s="27">
        <f t="shared" si="51"/>
        <v>460.5</v>
      </c>
      <c r="O557" s="38"/>
    </row>
    <row r="558" spans="1:19" x14ac:dyDescent="0.2">
      <c r="A558" s="67" t="s">
        <v>1331</v>
      </c>
      <c r="C558" s="72">
        <v>43185</v>
      </c>
      <c r="D558" s="22" t="s">
        <v>1346</v>
      </c>
      <c r="E558" s="67">
        <v>24.91</v>
      </c>
      <c r="F558" s="24" t="s">
        <v>1348</v>
      </c>
      <c r="G558" s="25" t="s">
        <v>1349</v>
      </c>
      <c r="H558" s="24">
        <v>1210</v>
      </c>
      <c r="I558" s="27">
        <v>1</v>
      </c>
      <c r="J558" s="70">
        <v>245070</v>
      </c>
      <c r="K558" s="27">
        <f t="shared" si="50"/>
        <v>700200</v>
      </c>
      <c r="L558" s="53"/>
      <c r="M558" s="53"/>
      <c r="N558" s="27">
        <f t="shared" si="51"/>
        <v>1</v>
      </c>
      <c r="O558" s="38"/>
    </row>
    <row r="559" spans="1:19" x14ac:dyDescent="0.2">
      <c r="D559" s="22" t="s">
        <v>1347</v>
      </c>
      <c r="E559" s="67">
        <v>155.83699999999999</v>
      </c>
      <c r="F559" s="24" t="s">
        <v>87</v>
      </c>
      <c r="G559" s="25" t="s">
        <v>87</v>
      </c>
      <c r="H559" s="24">
        <v>1170</v>
      </c>
      <c r="K559" s="27">
        <f t="shared" si="50"/>
        <v>0</v>
      </c>
      <c r="L559" s="53"/>
      <c r="M559" s="53"/>
      <c r="N559" s="27">
        <f t="shared" si="51"/>
        <v>0</v>
      </c>
      <c r="O559" s="38"/>
    </row>
    <row r="560" spans="1:19" x14ac:dyDescent="0.2">
      <c r="A560" s="67" t="s">
        <v>1332</v>
      </c>
      <c r="C560" s="72">
        <v>43185</v>
      </c>
      <c r="D560" s="22" t="s">
        <v>1350</v>
      </c>
      <c r="E560" s="67" t="s">
        <v>1352</v>
      </c>
      <c r="F560" s="24" t="s">
        <v>1353</v>
      </c>
      <c r="G560" s="25" t="s">
        <v>1354</v>
      </c>
      <c r="H560" s="24">
        <v>3010</v>
      </c>
      <c r="I560" s="27">
        <v>1</v>
      </c>
      <c r="J560" s="70">
        <v>15640</v>
      </c>
      <c r="K560" s="27">
        <f t="shared" si="50"/>
        <v>44690</v>
      </c>
      <c r="L560" s="53"/>
      <c r="M560" s="53"/>
      <c r="N560" s="27">
        <f t="shared" si="51"/>
        <v>1</v>
      </c>
      <c r="O560" s="38"/>
    </row>
    <row r="561" spans="1:15" x14ac:dyDescent="0.2">
      <c r="D561" s="22" t="s">
        <v>1351</v>
      </c>
      <c r="E561" s="67" t="s">
        <v>1352</v>
      </c>
      <c r="F561" s="24" t="s">
        <v>87</v>
      </c>
      <c r="G561" s="25" t="s">
        <v>87</v>
      </c>
      <c r="K561" s="27">
        <f t="shared" si="50"/>
        <v>0</v>
      </c>
      <c r="L561" s="53"/>
      <c r="M561" s="53"/>
      <c r="N561" s="27">
        <f t="shared" si="51"/>
        <v>0</v>
      </c>
      <c r="O561" s="38"/>
    </row>
    <row r="562" spans="1:15" ht="51" x14ac:dyDescent="0.2">
      <c r="A562" s="67" t="s">
        <v>1330</v>
      </c>
      <c r="C562" s="72">
        <v>43186</v>
      </c>
      <c r="D562" s="22" t="s">
        <v>1355</v>
      </c>
      <c r="E562" s="67" t="s">
        <v>1356</v>
      </c>
      <c r="F562" s="24" t="s">
        <v>1357</v>
      </c>
      <c r="G562" s="25" t="s">
        <v>1358</v>
      </c>
      <c r="H562" s="24">
        <v>1150</v>
      </c>
      <c r="I562" s="27">
        <v>0.5</v>
      </c>
      <c r="K562" s="27">
        <f t="shared" si="50"/>
        <v>0</v>
      </c>
      <c r="L562" s="55" t="s">
        <v>1376</v>
      </c>
      <c r="M562" s="53"/>
      <c r="N562" s="27">
        <f t="shared" si="51"/>
        <v>0.5</v>
      </c>
      <c r="O562" s="38"/>
    </row>
    <row r="563" spans="1:15" x14ac:dyDescent="0.2">
      <c r="A563" s="67" t="s">
        <v>1329</v>
      </c>
      <c r="C563" s="72">
        <v>43186</v>
      </c>
      <c r="D563" s="22" t="s">
        <v>1359</v>
      </c>
      <c r="E563" s="67">
        <v>0.68700000000000006</v>
      </c>
      <c r="F563" s="24" t="s">
        <v>1360</v>
      </c>
      <c r="G563" s="25" t="s">
        <v>1361</v>
      </c>
      <c r="H563" s="24">
        <v>1200</v>
      </c>
      <c r="I563" s="27">
        <v>0.5</v>
      </c>
      <c r="J563" s="70">
        <v>21760</v>
      </c>
      <c r="K563" s="27">
        <f t="shared" si="50"/>
        <v>62170</v>
      </c>
      <c r="L563" s="53"/>
      <c r="M563" s="53"/>
      <c r="N563" s="27">
        <f t="shared" si="51"/>
        <v>0.5</v>
      </c>
      <c r="O563" s="38"/>
    </row>
    <row r="564" spans="1:15" x14ac:dyDescent="0.2">
      <c r="A564" s="67" t="s">
        <v>1328</v>
      </c>
      <c r="C564" s="72">
        <v>43186</v>
      </c>
      <c r="D564" s="22" t="s">
        <v>1362</v>
      </c>
      <c r="E564" s="67">
        <v>1.016</v>
      </c>
      <c r="F564" s="24" t="s">
        <v>1365</v>
      </c>
      <c r="G564" s="25" t="s">
        <v>1366</v>
      </c>
      <c r="H564" s="24">
        <v>1170</v>
      </c>
      <c r="I564" s="27">
        <v>1.5</v>
      </c>
      <c r="J564" s="70">
        <v>7950</v>
      </c>
      <c r="K564" s="27">
        <f t="shared" si="50"/>
        <v>22710</v>
      </c>
      <c r="L564" s="53" t="s">
        <v>1380</v>
      </c>
      <c r="M564" s="53"/>
      <c r="N564" s="27">
        <f t="shared" si="51"/>
        <v>1.5</v>
      </c>
      <c r="O564" s="38"/>
    </row>
    <row r="565" spans="1:15" x14ac:dyDescent="0.2">
      <c r="D565" s="22" t="s">
        <v>1363</v>
      </c>
      <c r="E565" s="67">
        <v>1.0166999999999999</v>
      </c>
      <c r="F565" s="24" t="s">
        <v>87</v>
      </c>
      <c r="G565" s="25" t="s">
        <v>87</v>
      </c>
      <c r="K565" s="27">
        <f t="shared" si="50"/>
        <v>0</v>
      </c>
      <c r="L565" s="53"/>
      <c r="M565" s="53"/>
      <c r="N565" s="27">
        <f t="shared" si="51"/>
        <v>0</v>
      </c>
    </row>
    <row r="566" spans="1:15" x14ac:dyDescent="0.2">
      <c r="D566" s="22" t="s">
        <v>1364</v>
      </c>
      <c r="E566" s="67">
        <v>1.0166999999999999</v>
      </c>
      <c r="F566" s="24" t="s">
        <v>87</v>
      </c>
      <c r="G566" s="25" t="s">
        <v>87</v>
      </c>
      <c r="K566" s="27">
        <f t="shared" si="50"/>
        <v>0</v>
      </c>
      <c r="L566" s="53"/>
      <c r="M566" s="53"/>
      <c r="N566" s="27">
        <f t="shared" si="51"/>
        <v>0</v>
      </c>
    </row>
    <row r="567" spans="1:15" s="43" customFormat="1" x14ac:dyDescent="0.2">
      <c r="A567" s="39" t="s">
        <v>1368</v>
      </c>
      <c r="B567" s="40"/>
      <c r="C567" s="41">
        <v>43187</v>
      </c>
      <c r="D567" s="42" t="s">
        <v>1369</v>
      </c>
      <c r="E567" s="39">
        <v>30</v>
      </c>
      <c r="F567" s="43" t="s">
        <v>1370</v>
      </c>
      <c r="G567" s="44" t="s">
        <v>1371</v>
      </c>
      <c r="H567" s="43">
        <v>1040</v>
      </c>
      <c r="I567" s="45">
        <v>0.5</v>
      </c>
      <c r="J567" s="45">
        <v>42000</v>
      </c>
      <c r="K567" s="45">
        <f t="shared" si="50"/>
        <v>120000</v>
      </c>
      <c r="L567" s="54"/>
      <c r="M567" s="54"/>
      <c r="N567" s="45">
        <f t="shared" si="51"/>
        <v>0.5</v>
      </c>
      <c r="O567" s="47"/>
    </row>
    <row r="568" spans="1:15" x14ac:dyDescent="0.2">
      <c r="N568" s="27">
        <f>SUM(N553:N567)</f>
        <v>1214.5999999999999</v>
      </c>
      <c r="O568" s="36">
        <v>66867</v>
      </c>
    </row>
    <row r="569" spans="1:15" x14ac:dyDescent="0.2">
      <c r="O569" s="38"/>
    </row>
    <row r="570" spans="1:15" x14ac:dyDescent="0.2">
      <c r="A570" s="67">
        <v>192</v>
      </c>
      <c r="C570" s="72">
        <v>43186</v>
      </c>
      <c r="D570" s="22" t="s">
        <v>1381</v>
      </c>
      <c r="E570" s="67">
        <v>63.692</v>
      </c>
      <c r="F570" s="24" t="s">
        <v>1382</v>
      </c>
      <c r="G570" s="25" t="s">
        <v>1383</v>
      </c>
      <c r="H570" s="24">
        <v>1120</v>
      </c>
      <c r="I570" s="27">
        <v>0.5</v>
      </c>
      <c r="J570" s="70">
        <v>137120</v>
      </c>
      <c r="K570" s="27">
        <f t="shared" ref="K570:K588" si="52">ROUND(J570/0.35,-1)</f>
        <v>391770</v>
      </c>
      <c r="L570" s="71">
        <v>415000</v>
      </c>
      <c r="M570" s="71">
        <v>1660</v>
      </c>
      <c r="N570" s="27">
        <f t="shared" ref="N570:N603" si="53">SUM(I570+M570)</f>
        <v>1660.5</v>
      </c>
      <c r="O570" s="38"/>
    </row>
    <row r="571" spans="1:15" x14ac:dyDescent="0.2">
      <c r="A571" s="67">
        <v>193</v>
      </c>
      <c r="C571" s="72">
        <v>43186</v>
      </c>
      <c r="D571" s="22" t="s">
        <v>1384</v>
      </c>
      <c r="E571" s="67">
        <v>0.79400000000000004</v>
      </c>
      <c r="F571" s="24" t="s">
        <v>1385</v>
      </c>
      <c r="G571" s="25" t="s">
        <v>1386</v>
      </c>
      <c r="H571" s="24">
        <v>1100</v>
      </c>
      <c r="I571" s="27">
        <v>0.5</v>
      </c>
      <c r="J571" s="70">
        <v>16410</v>
      </c>
      <c r="K571" s="27">
        <f t="shared" si="52"/>
        <v>46890</v>
      </c>
      <c r="L571" s="71">
        <v>12750</v>
      </c>
      <c r="M571" s="71">
        <v>51</v>
      </c>
      <c r="N571" s="27">
        <f t="shared" si="53"/>
        <v>51.5</v>
      </c>
      <c r="O571" s="38"/>
    </row>
    <row r="572" spans="1:15" x14ac:dyDescent="0.2">
      <c r="A572" s="67">
        <v>194</v>
      </c>
      <c r="C572" s="72">
        <v>43187</v>
      </c>
      <c r="D572" s="22" t="s">
        <v>1387</v>
      </c>
      <c r="E572" s="67">
        <v>5.0999999999999996</v>
      </c>
      <c r="F572" s="24" t="s">
        <v>1389</v>
      </c>
      <c r="G572" s="25" t="s">
        <v>1390</v>
      </c>
      <c r="H572" s="24">
        <v>1210</v>
      </c>
      <c r="I572" s="27">
        <v>1</v>
      </c>
      <c r="J572" s="70">
        <v>11380</v>
      </c>
      <c r="K572" s="27">
        <f t="shared" si="52"/>
        <v>32510</v>
      </c>
      <c r="L572" s="71">
        <v>21500</v>
      </c>
      <c r="M572" s="71">
        <v>86</v>
      </c>
      <c r="N572" s="27">
        <f t="shared" si="53"/>
        <v>87</v>
      </c>
      <c r="O572" s="38"/>
    </row>
    <row r="573" spans="1:15" x14ac:dyDescent="0.2">
      <c r="D573" s="22" t="s">
        <v>1388</v>
      </c>
      <c r="E573" s="67">
        <v>5.0999999999999996</v>
      </c>
      <c r="F573" s="24" t="s">
        <v>87</v>
      </c>
      <c r="G573" s="25" t="s">
        <v>87</v>
      </c>
      <c r="K573" s="27">
        <f t="shared" si="52"/>
        <v>0</v>
      </c>
      <c r="N573" s="27">
        <f t="shared" si="53"/>
        <v>0</v>
      </c>
      <c r="O573" s="38"/>
    </row>
    <row r="574" spans="1:15" x14ac:dyDescent="0.2">
      <c r="A574" s="67" t="s">
        <v>1246</v>
      </c>
      <c r="C574" s="72">
        <v>43182</v>
      </c>
      <c r="D574" s="22" t="s">
        <v>687</v>
      </c>
      <c r="E574" s="67">
        <v>5</v>
      </c>
      <c r="F574" s="24" t="s">
        <v>1391</v>
      </c>
      <c r="G574" s="25" t="s">
        <v>1392</v>
      </c>
      <c r="H574" s="24">
        <v>1200</v>
      </c>
      <c r="I574" s="27">
        <v>0.5</v>
      </c>
      <c r="J574" s="70">
        <v>5250</v>
      </c>
      <c r="K574" s="27">
        <f t="shared" si="52"/>
        <v>15000</v>
      </c>
      <c r="N574" s="27">
        <f t="shared" si="53"/>
        <v>0.5</v>
      </c>
      <c r="O574" s="38"/>
    </row>
    <row r="575" spans="1:15" x14ac:dyDescent="0.2">
      <c r="A575" s="67" t="s">
        <v>1372</v>
      </c>
      <c r="C575" s="72">
        <v>43187</v>
      </c>
      <c r="D575" s="22" t="s">
        <v>873</v>
      </c>
      <c r="E575" s="67">
        <v>60</v>
      </c>
      <c r="F575" s="24" t="s">
        <v>1373</v>
      </c>
      <c r="G575" s="24" t="s">
        <v>1374</v>
      </c>
      <c r="H575" s="24">
        <v>1130</v>
      </c>
      <c r="I575" s="27">
        <v>0.5</v>
      </c>
      <c r="J575" s="70">
        <v>104510</v>
      </c>
      <c r="K575" s="27">
        <f t="shared" si="52"/>
        <v>298600</v>
      </c>
      <c r="N575" s="27">
        <f t="shared" si="53"/>
        <v>0.5</v>
      </c>
      <c r="O575" s="38"/>
    </row>
    <row r="576" spans="1:15" x14ac:dyDescent="0.2">
      <c r="A576" s="67">
        <v>195</v>
      </c>
      <c r="C576" s="72">
        <v>43187</v>
      </c>
      <c r="D576" s="22" t="s">
        <v>1377</v>
      </c>
      <c r="E576" s="67">
        <v>0.17219999999999999</v>
      </c>
      <c r="F576" s="24" t="s">
        <v>1378</v>
      </c>
      <c r="G576" s="25" t="s">
        <v>1379</v>
      </c>
      <c r="H576" s="24">
        <v>3010</v>
      </c>
      <c r="I576" s="27">
        <v>0.5</v>
      </c>
      <c r="J576" s="70">
        <v>28780</v>
      </c>
      <c r="K576" s="27">
        <f t="shared" si="52"/>
        <v>82230</v>
      </c>
      <c r="L576" s="71">
        <v>85000</v>
      </c>
      <c r="M576" s="71">
        <v>340</v>
      </c>
      <c r="N576" s="27">
        <f t="shared" si="53"/>
        <v>340.5</v>
      </c>
      <c r="O576" s="38"/>
    </row>
    <row r="577" spans="1:15" x14ac:dyDescent="0.2">
      <c r="A577" s="67" t="s">
        <v>1375</v>
      </c>
      <c r="C577" s="72">
        <v>43186</v>
      </c>
      <c r="D577" s="22" t="s">
        <v>1393</v>
      </c>
      <c r="E577" s="67">
        <v>15.372</v>
      </c>
      <c r="F577" s="24" t="s">
        <v>1394</v>
      </c>
      <c r="G577" s="25" t="s">
        <v>1395</v>
      </c>
      <c r="H577" s="24">
        <v>1020</v>
      </c>
      <c r="I577" s="27">
        <v>0.5</v>
      </c>
      <c r="J577" s="70">
        <v>37110</v>
      </c>
      <c r="K577" s="27">
        <f t="shared" si="52"/>
        <v>106030</v>
      </c>
      <c r="N577" s="27">
        <f t="shared" si="53"/>
        <v>0.5</v>
      </c>
      <c r="O577" s="38"/>
    </row>
    <row r="578" spans="1:15" x14ac:dyDescent="0.2">
      <c r="A578" s="67" t="s">
        <v>1396</v>
      </c>
      <c r="C578" s="72">
        <v>43185</v>
      </c>
      <c r="D578" s="22" t="s">
        <v>1397</v>
      </c>
      <c r="E578" s="67">
        <v>80.81</v>
      </c>
      <c r="F578" s="24" t="s">
        <v>1398</v>
      </c>
      <c r="G578" s="25" t="s">
        <v>1399</v>
      </c>
      <c r="H578" s="24">
        <v>1100</v>
      </c>
      <c r="I578" s="27">
        <v>0.5</v>
      </c>
      <c r="J578" s="70">
        <v>87400</v>
      </c>
      <c r="K578" s="27">
        <f t="shared" si="52"/>
        <v>249710</v>
      </c>
      <c r="N578" s="27">
        <f t="shared" si="53"/>
        <v>0.5</v>
      </c>
      <c r="O578" s="38"/>
    </row>
    <row r="579" spans="1:15" x14ac:dyDescent="0.2">
      <c r="A579" s="67" t="s">
        <v>1400</v>
      </c>
      <c r="C579" s="72">
        <v>43185</v>
      </c>
      <c r="D579" s="22" t="s">
        <v>1401</v>
      </c>
      <c r="E579" s="67">
        <v>23.422999999999998</v>
      </c>
      <c r="F579" s="24" t="s">
        <v>87</v>
      </c>
      <c r="G579" s="25" t="s">
        <v>87</v>
      </c>
      <c r="H579" s="24">
        <v>1100</v>
      </c>
      <c r="I579" s="27">
        <v>2.5</v>
      </c>
      <c r="J579" s="70">
        <v>24600</v>
      </c>
      <c r="K579" s="27">
        <f t="shared" si="52"/>
        <v>70290</v>
      </c>
      <c r="N579" s="27">
        <f t="shared" si="53"/>
        <v>2.5</v>
      </c>
      <c r="O579" s="38"/>
    </row>
    <row r="580" spans="1:15" x14ac:dyDescent="0.2">
      <c r="D580" s="22" t="s">
        <v>1402</v>
      </c>
      <c r="E580" s="67">
        <v>0.20799999999999999</v>
      </c>
      <c r="F580" s="24" t="s">
        <v>87</v>
      </c>
      <c r="G580" s="25" t="s">
        <v>87</v>
      </c>
      <c r="H580" s="24">
        <v>1100</v>
      </c>
      <c r="J580" s="70">
        <v>220</v>
      </c>
      <c r="K580" s="27">
        <f t="shared" si="52"/>
        <v>630</v>
      </c>
      <c r="N580" s="27">
        <f t="shared" si="53"/>
        <v>0</v>
      </c>
    </row>
    <row r="581" spans="1:15" x14ac:dyDescent="0.2">
      <c r="D581" s="22" t="s">
        <v>1403</v>
      </c>
      <c r="E581" s="67">
        <v>132.25700000000001</v>
      </c>
      <c r="F581" s="24" t="s">
        <v>87</v>
      </c>
      <c r="G581" s="25" t="s">
        <v>87</v>
      </c>
      <c r="H581" s="24">
        <v>1100</v>
      </c>
      <c r="J581" s="70">
        <v>279980</v>
      </c>
      <c r="K581" s="27">
        <f t="shared" si="52"/>
        <v>799940</v>
      </c>
      <c r="N581" s="27">
        <f t="shared" si="53"/>
        <v>0</v>
      </c>
    </row>
    <row r="582" spans="1:15" x14ac:dyDescent="0.2">
      <c r="D582" s="22" t="s">
        <v>1404</v>
      </c>
      <c r="E582" s="67">
        <v>5.0999999999999996</v>
      </c>
      <c r="F582" s="24" t="s">
        <v>87</v>
      </c>
      <c r="G582" s="25" t="s">
        <v>87</v>
      </c>
      <c r="H582" s="24">
        <v>1100</v>
      </c>
      <c r="J582" s="70">
        <v>6590</v>
      </c>
      <c r="K582" s="27">
        <f t="shared" si="52"/>
        <v>18830</v>
      </c>
      <c r="N582" s="27">
        <f t="shared" si="53"/>
        <v>0</v>
      </c>
    </row>
    <row r="583" spans="1:15" x14ac:dyDescent="0.2">
      <c r="D583" s="22" t="s">
        <v>1405</v>
      </c>
      <c r="E583" s="67">
        <v>2.4969999999999999</v>
      </c>
      <c r="F583" s="24" t="s">
        <v>87</v>
      </c>
      <c r="G583" s="25" t="s">
        <v>87</v>
      </c>
      <c r="H583" s="24">
        <v>1100</v>
      </c>
      <c r="J583" s="70">
        <v>3240</v>
      </c>
      <c r="K583" s="27">
        <f t="shared" si="52"/>
        <v>9260</v>
      </c>
      <c r="N583" s="27">
        <f t="shared" si="53"/>
        <v>0</v>
      </c>
    </row>
    <row r="584" spans="1:15" x14ac:dyDescent="0.2">
      <c r="A584" s="67" t="s">
        <v>1406</v>
      </c>
      <c r="C584" s="72">
        <v>43188</v>
      </c>
      <c r="D584" s="22" t="s">
        <v>1407</v>
      </c>
      <c r="E584" s="67">
        <v>1.21</v>
      </c>
      <c r="F584" s="24" t="s">
        <v>1409</v>
      </c>
      <c r="G584" s="25" t="s">
        <v>1410</v>
      </c>
      <c r="H584" s="24">
        <v>1070</v>
      </c>
      <c r="I584" s="27">
        <v>1</v>
      </c>
      <c r="J584" s="70">
        <v>37890</v>
      </c>
      <c r="K584" s="27">
        <f t="shared" si="52"/>
        <v>108260</v>
      </c>
      <c r="N584" s="27">
        <f t="shared" si="53"/>
        <v>1</v>
      </c>
    </row>
    <row r="585" spans="1:15" x14ac:dyDescent="0.2">
      <c r="D585" s="22" t="s">
        <v>1408</v>
      </c>
      <c r="E585" s="67">
        <v>5.899</v>
      </c>
      <c r="F585" s="24" t="s">
        <v>87</v>
      </c>
      <c r="G585" s="25" t="s">
        <v>87</v>
      </c>
      <c r="K585" s="27">
        <f t="shared" si="52"/>
        <v>0</v>
      </c>
      <c r="N585" s="27">
        <f t="shared" si="53"/>
        <v>0</v>
      </c>
    </row>
    <row r="586" spans="1:15" x14ac:dyDescent="0.2">
      <c r="A586" s="67">
        <v>196</v>
      </c>
      <c r="C586" s="72">
        <v>43188</v>
      </c>
      <c r="D586" s="22" t="s">
        <v>1411</v>
      </c>
      <c r="E586" s="67">
        <v>8.4400000000000003E-2</v>
      </c>
      <c r="F586" s="24" t="s">
        <v>1412</v>
      </c>
      <c r="G586" s="25" t="s">
        <v>1413</v>
      </c>
      <c r="H586" s="24">
        <v>3010</v>
      </c>
      <c r="I586" s="27">
        <v>0.5</v>
      </c>
      <c r="J586" s="70">
        <v>15090</v>
      </c>
      <c r="K586" s="27">
        <f t="shared" si="52"/>
        <v>43110</v>
      </c>
      <c r="L586" s="71">
        <v>18000</v>
      </c>
      <c r="M586" s="71">
        <v>72</v>
      </c>
      <c r="N586" s="27">
        <f t="shared" si="53"/>
        <v>72.5</v>
      </c>
    </row>
    <row r="587" spans="1:15" x14ac:dyDescent="0.2">
      <c r="A587" s="67">
        <v>197</v>
      </c>
      <c r="C587" s="72">
        <v>43188</v>
      </c>
      <c r="D587" s="22" t="s">
        <v>1414</v>
      </c>
      <c r="E587" s="67" t="s">
        <v>1415</v>
      </c>
      <c r="F587" s="24" t="s">
        <v>1416</v>
      </c>
      <c r="G587" s="25" t="s">
        <v>1413</v>
      </c>
      <c r="H587" s="24">
        <v>3010</v>
      </c>
      <c r="I587" s="27">
        <v>0.5</v>
      </c>
      <c r="J587" s="70">
        <v>10050</v>
      </c>
      <c r="K587" s="27">
        <f t="shared" si="52"/>
        <v>28710</v>
      </c>
      <c r="L587" s="71">
        <v>22000</v>
      </c>
      <c r="M587" s="71">
        <v>88</v>
      </c>
      <c r="N587" s="27">
        <f t="shared" si="53"/>
        <v>88.5</v>
      </c>
    </row>
    <row r="588" spans="1:15" x14ac:dyDescent="0.2">
      <c r="A588" s="67">
        <v>198</v>
      </c>
      <c r="C588" s="72">
        <v>43188</v>
      </c>
      <c r="D588" s="22" t="s">
        <v>1417</v>
      </c>
      <c r="E588" s="67">
        <v>0.85170000000000001</v>
      </c>
      <c r="F588" s="24" t="s">
        <v>1418</v>
      </c>
      <c r="G588" s="25" t="s">
        <v>1419</v>
      </c>
      <c r="H588" s="24">
        <v>3010</v>
      </c>
      <c r="I588" s="27">
        <v>0.5</v>
      </c>
      <c r="J588" s="70">
        <v>41740</v>
      </c>
      <c r="K588" s="27">
        <f t="shared" si="52"/>
        <v>119260</v>
      </c>
      <c r="L588" s="71">
        <v>142500</v>
      </c>
      <c r="M588" s="71">
        <v>570</v>
      </c>
      <c r="N588" s="27">
        <f t="shared" si="53"/>
        <v>570.5</v>
      </c>
    </row>
    <row r="589" spans="1:15" x14ac:dyDescent="0.2">
      <c r="A589" s="67" t="s">
        <v>1420</v>
      </c>
      <c r="C589" s="72">
        <v>43188</v>
      </c>
      <c r="D589" s="22" t="s">
        <v>1421</v>
      </c>
      <c r="E589" s="67">
        <v>46.8</v>
      </c>
      <c r="F589" s="24" t="s">
        <v>1422</v>
      </c>
      <c r="G589" s="25" t="s">
        <v>1423</v>
      </c>
      <c r="H589" s="24">
        <v>1140</v>
      </c>
      <c r="I589" s="27">
        <v>0.5</v>
      </c>
      <c r="J589" s="70" t="s">
        <v>1424</v>
      </c>
      <c r="K589" s="26" t="s">
        <v>1424</v>
      </c>
      <c r="N589" s="27">
        <f t="shared" si="53"/>
        <v>0.5</v>
      </c>
    </row>
    <row r="590" spans="1:15" x14ac:dyDescent="0.2">
      <c r="A590" s="67" t="s">
        <v>1425</v>
      </c>
      <c r="C590" s="72">
        <v>43188</v>
      </c>
      <c r="D590" s="22" t="s">
        <v>1426</v>
      </c>
      <c r="E590" s="67">
        <v>3.85E-2</v>
      </c>
      <c r="F590" s="24" t="s">
        <v>457</v>
      </c>
      <c r="G590" s="25" t="s">
        <v>1427</v>
      </c>
      <c r="H590" s="24">
        <v>3010</v>
      </c>
      <c r="I590" s="27">
        <v>0.5</v>
      </c>
      <c r="J590" s="70">
        <v>12350</v>
      </c>
      <c r="K590" s="27">
        <f t="shared" ref="K590:K603" si="54">ROUND(J590/0.35,-1)</f>
        <v>35290</v>
      </c>
      <c r="N590" s="27">
        <f t="shared" si="53"/>
        <v>0.5</v>
      </c>
    </row>
    <row r="591" spans="1:15" x14ac:dyDescent="0.2">
      <c r="A591" s="67" t="s">
        <v>1428</v>
      </c>
      <c r="C591" s="72">
        <v>43188</v>
      </c>
      <c r="D591" s="22" t="s">
        <v>1429</v>
      </c>
      <c r="E591" s="67">
        <v>1.115</v>
      </c>
      <c r="F591" s="24" t="s">
        <v>1430</v>
      </c>
      <c r="G591" s="25" t="s">
        <v>1431</v>
      </c>
      <c r="H591" s="24">
        <v>1090</v>
      </c>
      <c r="I591" s="27">
        <v>0.5</v>
      </c>
      <c r="J591" s="70">
        <v>52980</v>
      </c>
      <c r="K591" s="27">
        <f t="shared" si="54"/>
        <v>151370</v>
      </c>
      <c r="N591" s="27">
        <f t="shared" si="53"/>
        <v>0.5</v>
      </c>
    </row>
    <row r="592" spans="1:15" x14ac:dyDescent="0.2">
      <c r="A592" s="67" t="s">
        <v>1432</v>
      </c>
      <c r="C592" s="72">
        <v>43188</v>
      </c>
      <c r="D592" s="22" t="s">
        <v>1433</v>
      </c>
      <c r="E592" s="67" t="s">
        <v>1443</v>
      </c>
      <c r="F592" s="24" t="s">
        <v>1450</v>
      </c>
      <c r="G592" s="25" t="s">
        <v>1451</v>
      </c>
      <c r="H592" s="24">
        <v>3010</v>
      </c>
      <c r="I592" s="27">
        <v>5</v>
      </c>
      <c r="J592" s="70">
        <v>94470</v>
      </c>
      <c r="K592" s="27">
        <f t="shared" si="54"/>
        <v>269910</v>
      </c>
      <c r="N592" s="27">
        <f t="shared" si="53"/>
        <v>5</v>
      </c>
    </row>
    <row r="593" spans="1:15" x14ac:dyDescent="0.2">
      <c r="D593" s="22" t="s">
        <v>1434</v>
      </c>
      <c r="E593" s="67" t="s">
        <v>1444</v>
      </c>
      <c r="F593" s="24" t="s">
        <v>87</v>
      </c>
      <c r="G593" s="25" t="s">
        <v>87</v>
      </c>
      <c r="K593" s="27">
        <f t="shared" si="54"/>
        <v>0</v>
      </c>
      <c r="N593" s="27">
        <f t="shared" si="53"/>
        <v>0</v>
      </c>
    </row>
    <row r="594" spans="1:15" x14ac:dyDescent="0.2">
      <c r="D594" s="22" t="s">
        <v>1435</v>
      </c>
      <c r="E594" s="67" t="s">
        <v>1445</v>
      </c>
      <c r="F594" s="24" t="s">
        <v>87</v>
      </c>
      <c r="G594" s="25" t="s">
        <v>87</v>
      </c>
      <c r="K594" s="27">
        <f t="shared" si="54"/>
        <v>0</v>
      </c>
      <c r="N594" s="27">
        <f t="shared" si="53"/>
        <v>0</v>
      </c>
    </row>
    <row r="595" spans="1:15" x14ac:dyDescent="0.2">
      <c r="D595" s="22" t="s">
        <v>1436</v>
      </c>
      <c r="E595" s="67" t="s">
        <v>1445</v>
      </c>
      <c r="F595" s="24" t="s">
        <v>87</v>
      </c>
      <c r="G595" s="25" t="s">
        <v>87</v>
      </c>
      <c r="K595" s="27">
        <f t="shared" si="54"/>
        <v>0</v>
      </c>
      <c r="N595" s="27">
        <f t="shared" si="53"/>
        <v>0</v>
      </c>
    </row>
    <row r="596" spans="1:15" x14ac:dyDescent="0.2">
      <c r="D596" s="22" t="s">
        <v>1437</v>
      </c>
      <c r="E596" s="67" t="s">
        <v>1446</v>
      </c>
      <c r="F596" s="24" t="s">
        <v>87</v>
      </c>
      <c r="G596" s="25" t="s">
        <v>87</v>
      </c>
      <c r="K596" s="27">
        <f t="shared" si="54"/>
        <v>0</v>
      </c>
      <c r="N596" s="27">
        <f t="shared" si="53"/>
        <v>0</v>
      </c>
    </row>
    <row r="597" spans="1:15" x14ac:dyDescent="0.2">
      <c r="D597" s="22" t="s">
        <v>1438</v>
      </c>
      <c r="E597" s="67" t="s">
        <v>1447</v>
      </c>
      <c r="F597" s="24" t="s">
        <v>87</v>
      </c>
      <c r="G597" s="25" t="s">
        <v>87</v>
      </c>
      <c r="K597" s="27">
        <f t="shared" si="54"/>
        <v>0</v>
      </c>
      <c r="N597" s="27">
        <f t="shared" si="53"/>
        <v>0</v>
      </c>
    </row>
    <row r="598" spans="1:15" x14ac:dyDescent="0.2">
      <c r="D598" s="22" t="s">
        <v>1439</v>
      </c>
      <c r="E598" s="67" t="s">
        <v>1447</v>
      </c>
      <c r="F598" s="24" t="s">
        <v>87</v>
      </c>
      <c r="G598" s="25" t="s">
        <v>87</v>
      </c>
      <c r="K598" s="27">
        <f t="shared" si="54"/>
        <v>0</v>
      </c>
      <c r="N598" s="27">
        <f t="shared" si="53"/>
        <v>0</v>
      </c>
    </row>
    <row r="599" spans="1:15" x14ac:dyDescent="0.2">
      <c r="D599" s="22" t="s">
        <v>1440</v>
      </c>
      <c r="E599" s="67" t="s">
        <v>1448</v>
      </c>
      <c r="F599" s="24" t="s">
        <v>87</v>
      </c>
      <c r="G599" s="25" t="s">
        <v>87</v>
      </c>
      <c r="K599" s="27">
        <f t="shared" si="54"/>
        <v>0</v>
      </c>
      <c r="N599" s="27">
        <f t="shared" si="53"/>
        <v>0</v>
      </c>
    </row>
    <row r="600" spans="1:15" x14ac:dyDescent="0.2">
      <c r="D600" s="22" t="s">
        <v>1441</v>
      </c>
      <c r="E600" s="67" t="s">
        <v>1448</v>
      </c>
      <c r="F600" s="24" t="s">
        <v>87</v>
      </c>
      <c r="G600" s="25" t="s">
        <v>87</v>
      </c>
      <c r="K600" s="27">
        <f t="shared" si="54"/>
        <v>0</v>
      </c>
      <c r="N600" s="27">
        <f t="shared" si="53"/>
        <v>0</v>
      </c>
    </row>
    <row r="601" spans="1:15" x14ac:dyDescent="0.2">
      <c r="D601" s="22" t="s">
        <v>1442</v>
      </c>
      <c r="E601" s="67" t="s">
        <v>1449</v>
      </c>
      <c r="F601" s="24" t="s">
        <v>87</v>
      </c>
      <c r="G601" s="25" t="s">
        <v>87</v>
      </c>
      <c r="K601" s="27">
        <f t="shared" si="54"/>
        <v>0</v>
      </c>
      <c r="N601" s="27">
        <f t="shared" si="53"/>
        <v>0</v>
      </c>
    </row>
    <row r="602" spans="1:15" x14ac:dyDescent="0.2">
      <c r="A602" s="67">
        <v>199</v>
      </c>
      <c r="C602" s="72">
        <v>43189</v>
      </c>
      <c r="D602" s="22" t="s">
        <v>1452</v>
      </c>
      <c r="E602" s="67">
        <v>0.17219999999999999</v>
      </c>
      <c r="F602" s="24" t="s">
        <v>1453</v>
      </c>
      <c r="G602" s="25" t="s">
        <v>1454</v>
      </c>
      <c r="H602" s="24">
        <v>3010</v>
      </c>
      <c r="I602" s="27">
        <v>0.5</v>
      </c>
      <c r="J602" s="70">
        <v>19270</v>
      </c>
      <c r="K602" s="27">
        <f t="shared" si="54"/>
        <v>55060</v>
      </c>
      <c r="L602" s="71">
        <v>72000</v>
      </c>
      <c r="M602" s="71">
        <v>288</v>
      </c>
      <c r="N602" s="27">
        <f t="shared" si="53"/>
        <v>288.5</v>
      </c>
    </row>
    <row r="603" spans="1:15" s="43" customFormat="1" x14ac:dyDescent="0.2">
      <c r="A603" s="39" t="s">
        <v>1455</v>
      </c>
      <c r="B603" s="40"/>
      <c r="C603" s="41">
        <v>43189</v>
      </c>
      <c r="D603" s="42" t="s">
        <v>1456</v>
      </c>
      <c r="E603" s="39">
        <v>115.83</v>
      </c>
      <c r="F603" s="43" t="s">
        <v>1457</v>
      </c>
      <c r="G603" s="44" t="s">
        <v>1458</v>
      </c>
      <c r="H603" s="43">
        <v>1010</v>
      </c>
      <c r="I603" s="45">
        <v>0.5</v>
      </c>
      <c r="J603" s="45">
        <v>198170</v>
      </c>
      <c r="K603" s="45">
        <f t="shared" si="54"/>
        <v>566200</v>
      </c>
      <c r="L603" s="46"/>
      <c r="M603" s="46"/>
      <c r="N603" s="45">
        <f t="shared" si="53"/>
        <v>0.5</v>
      </c>
      <c r="O603" s="47"/>
    </row>
    <row r="604" spans="1:15" x14ac:dyDescent="0.2">
      <c r="N604" s="27">
        <f>SUM(N570:N603)</f>
        <v>3172</v>
      </c>
      <c r="O604" s="36">
        <v>66906</v>
      </c>
    </row>
    <row r="606" spans="1:15" x14ac:dyDescent="0.2">
      <c r="A606" s="67" t="s">
        <v>1459</v>
      </c>
      <c r="C606" s="72">
        <v>43189</v>
      </c>
      <c r="D606" s="22" t="s">
        <v>1461</v>
      </c>
      <c r="E606" s="67">
        <v>6.2E-2</v>
      </c>
      <c r="F606" s="24" t="s">
        <v>1466</v>
      </c>
      <c r="G606" s="25" t="s">
        <v>1468</v>
      </c>
      <c r="H606" s="24">
        <v>1170</v>
      </c>
      <c r="I606" s="27">
        <v>2.5</v>
      </c>
      <c r="J606" s="70">
        <v>100060</v>
      </c>
      <c r="K606" s="27">
        <f t="shared" ref="K606:K617" si="55">ROUND(J606/0.35,-1)</f>
        <v>285890</v>
      </c>
      <c r="N606" s="27">
        <f t="shared" ref="N606:N617" si="56">SUM(I606+M606)</f>
        <v>2.5</v>
      </c>
    </row>
    <row r="607" spans="1:15" x14ac:dyDescent="0.2">
      <c r="D607" s="22" t="s">
        <v>1462</v>
      </c>
      <c r="E607" s="67">
        <v>16.440000000000001</v>
      </c>
      <c r="F607" s="24" t="s">
        <v>87</v>
      </c>
      <c r="G607" s="24" t="s">
        <v>87</v>
      </c>
      <c r="K607" s="27">
        <f t="shared" si="55"/>
        <v>0</v>
      </c>
      <c r="N607" s="27">
        <f t="shared" si="56"/>
        <v>0</v>
      </c>
    </row>
    <row r="608" spans="1:15" x14ac:dyDescent="0.2">
      <c r="D608" s="22" t="s">
        <v>1463</v>
      </c>
      <c r="E608" s="67">
        <v>9.1064000000000007</v>
      </c>
      <c r="F608" s="24" t="s">
        <v>87</v>
      </c>
      <c r="G608" s="24" t="s">
        <v>87</v>
      </c>
      <c r="K608" s="27">
        <f t="shared" si="55"/>
        <v>0</v>
      </c>
      <c r="N608" s="27">
        <f t="shared" si="56"/>
        <v>0</v>
      </c>
    </row>
    <row r="609" spans="1:15" x14ac:dyDescent="0.2">
      <c r="D609" s="22" t="s">
        <v>1464</v>
      </c>
      <c r="E609" s="67">
        <v>1.0597000000000001</v>
      </c>
      <c r="F609" s="24" t="s">
        <v>87</v>
      </c>
      <c r="G609" s="24" t="s">
        <v>87</v>
      </c>
      <c r="K609" s="27">
        <f t="shared" si="55"/>
        <v>0</v>
      </c>
      <c r="N609" s="27">
        <f t="shared" si="56"/>
        <v>0</v>
      </c>
    </row>
    <row r="610" spans="1:15" x14ac:dyDescent="0.2">
      <c r="D610" s="22" t="s">
        <v>1465</v>
      </c>
      <c r="E610" s="67">
        <v>54.87</v>
      </c>
      <c r="F610" s="24" t="s">
        <v>87</v>
      </c>
      <c r="G610" s="24" t="s">
        <v>87</v>
      </c>
      <c r="K610" s="27">
        <f t="shared" si="55"/>
        <v>0</v>
      </c>
      <c r="N610" s="27">
        <f t="shared" si="56"/>
        <v>0</v>
      </c>
    </row>
    <row r="611" spans="1:15" x14ac:dyDescent="0.2">
      <c r="A611" s="67" t="s">
        <v>1460</v>
      </c>
      <c r="C611" s="72">
        <v>43189</v>
      </c>
      <c r="D611" s="22" t="s">
        <v>1464</v>
      </c>
      <c r="E611" s="67">
        <v>83.75</v>
      </c>
      <c r="F611" s="25" t="s">
        <v>1468</v>
      </c>
      <c r="G611" s="25" t="s">
        <v>1467</v>
      </c>
      <c r="H611" s="24">
        <v>1170</v>
      </c>
      <c r="I611" s="27">
        <v>0.5</v>
      </c>
      <c r="J611" s="70">
        <v>102610</v>
      </c>
      <c r="K611" s="27">
        <f t="shared" si="55"/>
        <v>293170</v>
      </c>
      <c r="N611" s="27">
        <f t="shared" si="56"/>
        <v>0.5</v>
      </c>
    </row>
    <row r="612" spans="1:15" x14ac:dyDescent="0.2">
      <c r="A612" s="67">
        <v>200</v>
      </c>
      <c r="C612" s="72">
        <v>43189</v>
      </c>
      <c r="D612" s="22" t="s">
        <v>1469</v>
      </c>
      <c r="E612" s="67">
        <v>5.6059999999999999</v>
      </c>
      <c r="F612" s="24" t="s">
        <v>1471</v>
      </c>
      <c r="G612" s="25" t="s">
        <v>1472</v>
      </c>
      <c r="H612" s="24">
        <v>1130</v>
      </c>
      <c r="I612" s="27">
        <v>1</v>
      </c>
      <c r="J612" s="70">
        <v>26890</v>
      </c>
      <c r="K612" s="27">
        <f t="shared" si="55"/>
        <v>76830</v>
      </c>
      <c r="L612" s="71">
        <v>50000</v>
      </c>
      <c r="M612" s="71">
        <v>200</v>
      </c>
      <c r="N612" s="27">
        <f t="shared" si="56"/>
        <v>201</v>
      </c>
    </row>
    <row r="613" spans="1:15" x14ac:dyDescent="0.2">
      <c r="D613" s="22" t="s">
        <v>1470</v>
      </c>
      <c r="E613" s="67">
        <v>3.456</v>
      </c>
      <c r="F613" s="24" t="s">
        <v>87</v>
      </c>
      <c r="G613" s="25" t="s">
        <v>87</v>
      </c>
      <c r="K613" s="27">
        <f t="shared" si="55"/>
        <v>0</v>
      </c>
      <c r="N613" s="27">
        <f t="shared" si="56"/>
        <v>0</v>
      </c>
    </row>
    <row r="614" spans="1:15" x14ac:dyDescent="0.2">
      <c r="A614" s="67">
        <v>201</v>
      </c>
      <c r="C614" s="72">
        <v>43189</v>
      </c>
      <c r="D614" s="22" t="s">
        <v>1473</v>
      </c>
      <c r="E614" s="67">
        <v>0.82640000000000002</v>
      </c>
      <c r="F614" s="24" t="s">
        <v>1474</v>
      </c>
      <c r="G614" s="25" t="s">
        <v>1475</v>
      </c>
      <c r="H614" s="24">
        <v>1030</v>
      </c>
      <c r="I614" s="27">
        <v>0.5</v>
      </c>
      <c r="J614" s="70">
        <v>28090</v>
      </c>
      <c r="K614" s="27">
        <f t="shared" si="55"/>
        <v>80260</v>
      </c>
      <c r="L614" s="71">
        <v>105000</v>
      </c>
      <c r="M614" s="71">
        <v>420</v>
      </c>
      <c r="N614" s="27">
        <f t="shared" si="56"/>
        <v>420.5</v>
      </c>
    </row>
    <row r="615" spans="1:15" x14ac:dyDescent="0.2">
      <c r="A615" s="67" t="s">
        <v>1476</v>
      </c>
      <c r="C615" s="72">
        <v>43192</v>
      </c>
      <c r="D615" s="22" t="s">
        <v>1477</v>
      </c>
      <c r="E615" s="67" t="s">
        <v>1478</v>
      </c>
      <c r="F615" s="24" t="s">
        <v>1479</v>
      </c>
      <c r="G615" s="25" t="s">
        <v>1480</v>
      </c>
      <c r="H615" s="24">
        <v>1190</v>
      </c>
      <c r="I615" s="27">
        <v>0.5</v>
      </c>
      <c r="J615" s="70">
        <v>7910</v>
      </c>
      <c r="K615" s="27">
        <f t="shared" si="55"/>
        <v>22600</v>
      </c>
      <c r="N615" s="27">
        <f t="shared" si="56"/>
        <v>0.5</v>
      </c>
    </row>
    <row r="616" spans="1:15" x14ac:dyDescent="0.2">
      <c r="A616" s="67" t="s">
        <v>1481</v>
      </c>
      <c r="C616" s="72">
        <v>43192</v>
      </c>
      <c r="D616" s="22" t="s">
        <v>1482</v>
      </c>
      <c r="E616" s="67">
        <v>4.6680999999999999</v>
      </c>
      <c r="F616" s="24" t="s">
        <v>1483</v>
      </c>
      <c r="G616" s="25" t="s">
        <v>1484</v>
      </c>
      <c r="H616" s="24">
        <v>1070</v>
      </c>
      <c r="I616" s="27">
        <v>0.5</v>
      </c>
      <c r="J616" s="70">
        <v>7220</v>
      </c>
      <c r="K616" s="27">
        <f t="shared" si="55"/>
        <v>20630</v>
      </c>
      <c r="N616" s="27">
        <f t="shared" si="56"/>
        <v>0.5</v>
      </c>
    </row>
    <row r="617" spans="1:15" s="43" customFormat="1" x14ac:dyDescent="0.2">
      <c r="A617" s="39">
        <v>202</v>
      </c>
      <c r="B617" s="40"/>
      <c r="C617" s="41">
        <v>43192</v>
      </c>
      <c r="D617" s="42" t="s">
        <v>1485</v>
      </c>
      <c r="E617" s="39">
        <v>5.0999999999999996</v>
      </c>
      <c r="F617" s="43" t="s">
        <v>1486</v>
      </c>
      <c r="G617" s="44" t="s">
        <v>1487</v>
      </c>
      <c r="H617" s="43">
        <v>1150</v>
      </c>
      <c r="I617" s="45">
        <v>0.5</v>
      </c>
      <c r="J617" s="45">
        <v>3400</v>
      </c>
      <c r="K617" s="45">
        <f t="shared" si="55"/>
        <v>9710</v>
      </c>
      <c r="L617" s="46">
        <v>16000</v>
      </c>
      <c r="M617" s="46">
        <v>64</v>
      </c>
      <c r="N617" s="45">
        <f t="shared" si="56"/>
        <v>64.5</v>
      </c>
      <c r="O617" s="47"/>
    </row>
    <row r="618" spans="1:15" x14ac:dyDescent="0.2">
      <c r="N618" s="27">
        <f>SUM(N606:N617)</f>
        <v>690</v>
      </c>
      <c r="O618" s="36">
        <v>66926</v>
      </c>
    </row>
    <row r="620" spans="1:15" x14ac:dyDescent="0.2">
      <c r="A620" s="67">
        <v>203</v>
      </c>
      <c r="C620" s="72">
        <v>43192</v>
      </c>
      <c r="D620" s="22" t="s">
        <v>1488</v>
      </c>
      <c r="E620" s="67">
        <v>5.76</v>
      </c>
      <c r="F620" s="24" t="s">
        <v>1489</v>
      </c>
      <c r="G620" s="25" t="s">
        <v>1490</v>
      </c>
      <c r="H620" s="24">
        <v>1220</v>
      </c>
      <c r="I620" s="27">
        <v>0.5</v>
      </c>
      <c r="J620" s="70">
        <v>32900</v>
      </c>
      <c r="K620" s="27">
        <f>ROUND(J620/0.35,-1)</f>
        <v>94000</v>
      </c>
      <c r="L620" s="71">
        <v>160000</v>
      </c>
      <c r="M620" s="71">
        <v>640</v>
      </c>
      <c r="N620" s="27">
        <f>SUM(I620+M620)</f>
        <v>640.5</v>
      </c>
    </row>
    <row r="621" spans="1:15" x14ac:dyDescent="0.2">
      <c r="A621" s="67" t="s">
        <v>1491</v>
      </c>
      <c r="C621" s="72">
        <v>43192</v>
      </c>
      <c r="D621" s="22" t="s">
        <v>1492</v>
      </c>
      <c r="E621" s="67">
        <v>0.16969999999999999</v>
      </c>
      <c r="F621" s="24" t="s">
        <v>1493</v>
      </c>
      <c r="G621" s="25" t="s">
        <v>1494</v>
      </c>
      <c r="H621" s="24">
        <v>1140</v>
      </c>
      <c r="I621" s="27">
        <v>1</v>
      </c>
      <c r="J621" s="70">
        <v>27210</v>
      </c>
      <c r="K621" s="27">
        <f>ROUND(J621/0.35,-1)</f>
        <v>77740</v>
      </c>
      <c r="N621" s="27">
        <f>SUM(I621+M621)</f>
        <v>1</v>
      </c>
    </row>
    <row r="622" spans="1:15" x14ac:dyDescent="0.2">
      <c r="D622" s="22" t="s">
        <v>1499</v>
      </c>
      <c r="E622" s="67">
        <v>0.34899999999999998</v>
      </c>
      <c r="F622" s="24" t="s">
        <v>87</v>
      </c>
      <c r="G622" s="25" t="s">
        <v>87</v>
      </c>
      <c r="O622" s="38"/>
    </row>
    <row r="623" spans="1:15" x14ac:dyDescent="0.2">
      <c r="A623" s="67" t="s">
        <v>1495</v>
      </c>
      <c r="C623" s="72">
        <v>43192</v>
      </c>
      <c r="D623" s="22" t="s">
        <v>1496</v>
      </c>
      <c r="E623" s="67">
        <v>22.17</v>
      </c>
      <c r="F623" s="24" t="s">
        <v>1497</v>
      </c>
      <c r="G623" s="25" t="s">
        <v>1498</v>
      </c>
      <c r="H623" s="24">
        <v>1130</v>
      </c>
      <c r="I623" s="27">
        <v>0.5</v>
      </c>
      <c r="K623" s="27">
        <f t="shared" ref="K623:K629" si="57">ROUND(J623/0.35,-1)</f>
        <v>0</v>
      </c>
      <c r="N623" s="27">
        <f t="shared" ref="N623:N629" si="58">SUM(I623+M623)</f>
        <v>0.5</v>
      </c>
    </row>
    <row r="624" spans="1:15" x14ac:dyDescent="0.2">
      <c r="A624" s="67" t="s">
        <v>1500</v>
      </c>
      <c r="C624" s="72">
        <v>43192</v>
      </c>
      <c r="D624" s="22" t="s">
        <v>1501</v>
      </c>
      <c r="E624" s="67">
        <v>41.487000000000002</v>
      </c>
      <c r="F624" s="24" t="s">
        <v>1502</v>
      </c>
      <c r="G624" s="25" t="s">
        <v>1503</v>
      </c>
      <c r="H624" s="24">
        <v>1180</v>
      </c>
      <c r="I624" s="27">
        <v>0.5</v>
      </c>
      <c r="J624" s="70">
        <v>43890</v>
      </c>
      <c r="K624" s="27">
        <f t="shared" si="57"/>
        <v>125400</v>
      </c>
      <c r="N624" s="27">
        <f t="shared" si="58"/>
        <v>0.5</v>
      </c>
    </row>
    <row r="625" spans="1:15" x14ac:dyDescent="0.2">
      <c r="A625" s="67">
        <v>204</v>
      </c>
      <c r="C625" s="72">
        <v>43192</v>
      </c>
      <c r="D625" s="22" t="s">
        <v>1504</v>
      </c>
      <c r="E625" s="67">
        <v>29.445</v>
      </c>
      <c r="F625" s="24" t="s">
        <v>1517</v>
      </c>
      <c r="G625" s="25" t="s">
        <v>744</v>
      </c>
      <c r="H625" s="24">
        <v>1110</v>
      </c>
      <c r="I625" s="27">
        <v>0.5</v>
      </c>
      <c r="J625" s="70">
        <v>56360</v>
      </c>
      <c r="K625" s="27">
        <f t="shared" si="57"/>
        <v>161030</v>
      </c>
      <c r="L625" s="71">
        <v>200000</v>
      </c>
      <c r="M625" s="71">
        <v>800</v>
      </c>
      <c r="N625" s="27">
        <f t="shared" si="58"/>
        <v>800.5</v>
      </c>
    </row>
    <row r="626" spans="1:15" x14ac:dyDescent="0.2">
      <c r="A626" s="67">
        <v>205</v>
      </c>
      <c r="C626" s="72">
        <v>43193</v>
      </c>
      <c r="D626" s="22" t="s">
        <v>789</v>
      </c>
      <c r="E626" s="67">
        <v>5.0106000000000002</v>
      </c>
      <c r="F626" s="24" t="s">
        <v>1505</v>
      </c>
      <c r="G626" s="25" t="s">
        <v>1506</v>
      </c>
      <c r="H626" s="24">
        <v>1160</v>
      </c>
      <c r="I626" s="27">
        <v>0.5</v>
      </c>
      <c r="J626" s="70">
        <v>5820</v>
      </c>
      <c r="K626" s="27">
        <f t="shared" si="57"/>
        <v>16630</v>
      </c>
      <c r="L626" s="71">
        <v>22000</v>
      </c>
      <c r="M626" s="71">
        <v>88</v>
      </c>
      <c r="N626" s="27">
        <f t="shared" si="58"/>
        <v>88.5</v>
      </c>
    </row>
    <row r="627" spans="1:15" x14ac:dyDescent="0.2">
      <c r="A627" s="67">
        <v>206</v>
      </c>
      <c r="B627" s="21" t="s">
        <v>118</v>
      </c>
      <c r="C627" s="72">
        <v>43193</v>
      </c>
      <c r="D627" s="22" t="s">
        <v>1507</v>
      </c>
      <c r="E627" s="67" t="s">
        <v>237</v>
      </c>
      <c r="F627" s="24" t="s">
        <v>1508</v>
      </c>
      <c r="G627" s="25" t="s">
        <v>1509</v>
      </c>
      <c r="H627" s="24">
        <v>2050</v>
      </c>
      <c r="I627" s="27">
        <v>0.5</v>
      </c>
      <c r="J627" s="70">
        <v>11530</v>
      </c>
      <c r="K627" s="27">
        <f t="shared" si="57"/>
        <v>32940</v>
      </c>
      <c r="L627" s="71">
        <v>12000</v>
      </c>
      <c r="M627" s="71">
        <v>48</v>
      </c>
      <c r="N627" s="27">
        <f t="shared" si="58"/>
        <v>48.5</v>
      </c>
    </row>
    <row r="628" spans="1:15" x14ac:dyDescent="0.2">
      <c r="A628" s="67">
        <v>208</v>
      </c>
      <c r="C628" s="72">
        <v>43193</v>
      </c>
      <c r="D628" s="22" t="s">
        <v>1510</v>
      </c>
      <c r="E628" s="67">
        <v>0.2225</v>
      </c>
      <c r="F628" s="24" t="s">
        <v>1511</v>
      </c>
      <c r="G628" s="25" t="s">
        <v>1512</v>
      </c>
      <c r="H628" s="24">
        <v>3010</v>
      </c>
      <c r="I628" s="27">
        <v>0.5</v>
      </c>
      <c r="J628" s="70">
        <v>28380</v>
      </c>
      <c r="K628" s="27">
        <f t="shared" si="57"/>
        <v>81090</v>
      </c>
      <c r="L628" s="71">
        <v>80000</v>
      </c>
      <c r="M628" s="71">
        <v>320</v>
      </c>
      <c r="N628" s="27">
        <f t="shared" si="58"/>
        <v>320.5</v>
      </c>
    </row>
    <row r="629" spans="1:15" s="43" customFormat="1" x14ac:dyDescent="0.2">
      <c r="A629" s="39" t="s">
        <v>1513</v>
      </c>
      <c r="B629" s="40"/>
      <c r="C629" s="41">
        <v>43193</v>
      </c>
      <c r="D629" s="42" t="s">
        <v>1514</v>
      </c>
      <c r="E629" s="39">
        <v>2.02</v>
      </c>
      <c r="F629" s="43" t="s">
        <v>1515</v>
      </c>
      <c r="G629" s="44" t="s">
        <v>1516</v>
      </c>
      <c r="H629" s="43">
        <v>1150</v>
      </c>
      <c r="I629" s="45">
        <v>0.5</v>
      </c>
      <c r="J629" s="45">
        <v>25700</v>
      </c>
      <c r="K629" s="45">
        <f t="shared" si="57"/>
        <v>73430</v>
      </c>
      <c r="L629" s="46"/>
      <c r="M629" s="46"/>
      <c r="N629" s="45">
        <f t="shared" si="58"/>
        <v>0.5</v>
      </c>
      <c r="O629" s="47"/>
    </row>
    <row r="630" spans="1:15" x14ac:dyDescent="0.2">
      <c r="N630" s="27">
        <f>SUM(N620:N629)</f>
        <v>1901</v>
      </c>
      <c r="O630" s="36">
        <v>66952</v>
      </c>
    </row>
    <row r="632" spans="1:15" x14ac:dyDescent="0.2">
      <c r="A632" s="67">
        <v>207</v>
      </c>
      <c r="C632" s="72">
        <v>43193</v>
      </c>
      <c r="D632" s="22" t="s">
        <v>1518</v>
      </c>
      <c r="E632" s="67">
        <v>1.1351</v>
      </c>
      <c r="F632" s="24" t="s">
        <v>1519</v>
      </c>
      <c r="G632" s="25" t="s">
        <v>1520</v>
      </c>
      <c r="H632" s="24">
        <v>3010</v>
      </c>
      <c r="I632" s="27">
        <v>0.5</v>
      </c>
      <c r="J632" s="70">
        <v>103060</v>
      </c>
      <c r="K632" s="27">
        <f t="shared" ref="K632:K655" si="59">ROUND(J632/0.35,-1)</f>
        <v>294460</v>
      </c>
      <c r="L632" s="71">
        <v>325000</v>
      </c>
      <c r="M632" s="71">
        <v>1300</v>
      </c>
      <c r="N632" s="27">
        <f t="shared" ref="N632:N655" si="60">SUM(I632+M632)</f>
        <v>1300.5</v>
      </c>
    </row>
    <row r="633" spans="1:15" x14ac:dyDescent="0.2">
      <c r="A633" s="67" t="s">
        <v>1524</v>
      </c>
      <c r="C633" s="72">
        <v>43194</v>
      </c>
      <c r="D633" s="22" t="s">
        <v>1525</v>
      </c>
      <c r="E633" s="67">
        <v>0.1837</v>
      </c>
      <c r="F633" s="24" t="s">
        <v>1527</v>
      </c>
      <c r="G633" s="25" t="s">
        <v>1526</v>
      </c>
      <c r="H633" s="24">
        <v>3010</v>
      </c>
      <c r="I633" s="27">
        <v>0.5</v>
      </c>
      <c r="J633" s="70">
        <v>20340</v>
      </c>
      <c r="K633" s="27">
        <f t="shared" si="59"/>
        <v>58110</v>
      </c>
      <c r="N633" s="27">
        <f t="shared" si="60"/>
        <v>0.5</v>
      </c>
    </row>
    <row r="634" spans="1:15" x14ac:dyDescent="0.2">
      <c r="A634" s="67">
        <v>209</v>
      </c>
      <c r="C634" s="72">
        <v>43193</v>
      </c>
      <c r="D634" s="22" t="s">
        <v>1521</v>
      </c>
      <c r="E634" s="67">
        <v>2.0009999999999999</v>
      </c>
      <c r="F634" s="24" t="s">
        <v>1522</v>
      </c>
      <c r="G634" s="25" t="s">
        <v>1523</v>
      </c>
      <c r="H634" s="24">
        <v>1040</v>
      </c>
      <c r="I634" s="27">
        <v>0.5</v>
      </c>
      <c r="J634" s="70">
        <v>2600</v>
      </c>
      <c r="K634" s="27">
        <f t="shared" si="59"/>
        <v>7430</v>
      </c>
      <c r="L634" s="71">
        <v>10500</v>
      </c>
      <c r="M634" s="71">
        <v>42</v>
      </c>
      <c r="N634" s="27">
        <f t="shared" si="60"/>
        <v>42.5</v>
      </c>
    </row>
    <row r="635" spans="1:15" x14ac:dyDescent="0.2">
      <c r="A635" s="67">
        <v>210</v>
      </c>
      <c r="C635" s="72">
        <v>43194</v>
      </c>
      <c r="D635" s="22" t="s">
        <v>1528</v>
      </c>
      <c r="E635" s="67">
        <v>0.26800000000000002</v>
      </c>
      <c r="F635" s="24" t="s">
        <v>1529</v>
      </c>
      <c r="G635" s="25" t="s">
        <v>1530</v>
      </c>
      <c r="H635" s="24">
        <v>1070</v>
      </c>
      <c r="I635" s="27">
        <v>0.5</v>
      </c>
      <c r="J635" s="70">
        <v>26090</v>
      </c>
      <c r="K635" s="27">
        <f t="shared" si="59"/>
        <v>74540</v>
      </c>
      <c r="L635" s="71">
        <v>80000</v>
      </c>
      <c r="M635" s="71">
        <v>320</v>
      </c>
      <c r="N635" s="27">
        <f t="shared" si="60"/>
        <v>320.5</v>
      </c>
    </row>
    <row r="636" spans="1:15" x14ac:dyDescent="0.2">
      <c r="A636" s="67" t="s">
        <v>1531</v>
      </c>
      <c r="C636" s="72">
        <v>43194</v>
      </c>
      <c r="D636" s="22" t="s">
        <v>1532</v>
      </c>
      <c r="E636" s="67" t="s">
        <v>1534</v>
      </c>
      <c r="F636" s="24" t="s">
        <v>1535</v>
      </c>
      <c r="G636" s="24" t="s">
        <v>1536</v>
      </c>
      <c r="H636" s="24">
        <v>3010</v>
      </c>
      <c r="I636" s="27">
        <v>1</v>
      </c>
      <c r="J636" s="70">
        <v>17130</v>
      </c>
      <c r="K636" s="27">
        <f t="shared" si="59"/>
        <v>48940</v>
      </c>
      <c r="N636" s="27">
        <f t="shared" si="60"/>
        <v>1</v>
      </c>
    </row>
    <row r="637" spans="1:15" x14ac:dyDescent="0.2">
      <c r="D637" s="22" t="s">
        <v>1533</v>
      </c>
      <c r="E637" s="67" t="s">
        <v>1534</v>
      </c>
      <c r="F637" s="24" t="s">
        <v>87</v>
      </c>
      <c r="G637" s="25" t="s">
        <v>87</v>
      </c>
      <c r="K637" s="27">
        <f t="shared" si="59"/>
        <v>0</v>
      </c>
      <c r="N637" s="27">
        <f t="shared" si="60"/>
        <v>0</v>
      </c>
    </row>
    <row r="638" spans="1:15" x14ac:dyDescent="0.2">
      <c r="A638" s="67">
        <v>212</v>
      </c>
      <c r="C638" s="72">
        <v>43194</v>
      </c>
      <c r="D638" s="22" t="s">
        <v>1537</v>
      </c>
      <c r="E638" s="67" t="s">
        <v>1541</v>
      </c>
      <c r="F638" s="24" t="s">
        <v>597</v>
      </c>
      <c r="G638" s="25" t="s">
        <v>1543</v>
      </c>
      <c r="H638" s="24">
        <v>3010</v>
      </c>
      <c r="I638" s="27">
        <v>2</v>
      </c>
      <c r="J638" s="70">
        <v>45490</v>
      </c>
      <c r="K638" s="27">
        <f t="shared" si="59"/>
        <v>129970</v>
      </c>
      <c r="L638" s="71">
        <v>177000</v>
      </c>
      <c r="M638" s="71">
        <v>708</v>
      </c>
      <c r="N638" s="27">
        <f t="shared" si="60"/>
        <v>710</v>
      </c>
    </row>
    <row r="639" spans="1:15" x14ac:dyDescent="0.2">
      <c r="D639" s="22" t="s">
        <v>1538</v>
      </c>
      <c r="E639" s="67" t="s">
        <v>1541</v>
      </c>
      <c r="F639" s="24" t="s">
        <v>87</v>
      </c>
      <c r="G639" s="25" t="s">
        <v>87</v>
      </c>
      <c r="K639" s="27">
        <f t="shared" si="59"/>
        <v>0</v>
      </c>
      <c r="N639" s="27">
        <f t="shared" si="60"/>
        <v>0</v>
      </c>
    </row>
    <row r="640" spans="1:15" x14ac:dyDescent="0.2">
      <c r="D640" s="22" t="s">
        <v>1539</v>
      </c>
      <c r="E640" s="67" t="s">
        <v>1542</v>
      </c>
      <c r="F640" s="24" t="s">
        <v>87</v>
      </c>
      <c r="G640" s="25" t="s">
        <v>87</v>
      </c>
      <c r="K640" s="27">
        <f t="shared" si="59"/>
        <v>0</v>
      </c>
      <c r="N640" s="27">
        <f t="shared" si="60"/>
        <v>0</v>
      </c>
    </row>
    <row r="641" spans="1:15" x14ac:dyDescent="0.2">
      <c r="D641" s="22" t="s">
        <v>1540</v>
      </c>
      <c r="E641" s="67">
        <v>0.03</v>
      </c>
      <c r="F641" s="24" t="s">
        <v>87</v>
      </c>
      <c r="G641" s="25" t="s">
        <v>87</v>
      </c>
      <c r="K641" s="27">
        <f t="shared" si="59"/>
        <v>0</v>
      </c>
      <c r="N641" s="27">
        <f t="shared" si="60"/>
        <v>0</v>
      </c>
    </row>
    <row r="642" spans="1:15" x14ac:dyDescent="0.2">
      <c r="A642" s="67" t="s">
        <v>1544</v>
      </c>
      <c r="C642" s="72">
        <v>43194</v>
      </c>
      <c r="D642" s="22" t="s">
        <v>1545</v>
      </c>
      <c r="E642" s="67" t="s">
        <v>1546</v>
      </c>
      <c r="F642" s="24" t="s">
        <v>1547</v>
      </c>
      <c r="G642" s="25" t="s">
        <v>1548</v>
      </c>
      <c r="H642" s="24">
        <v>1100</v>
      </c>
      <c r="I642" s="27">
        <v>0.5</v>
      </c>
      <c r="J642" s="70">
        <v>22660</v>
      </c>
      <c r="K642" s="27">
        <f t="shared" si="59"/>
        <v>64740</v>
      </c>
      <c r="N642" s="27">
        <f t="shared" si="60"/>
        <v>0.5</v>
      </c>
    </row>
    <row r="643" spans="1:15" x14ac:dyDescent="0.2">
      <c r="A643" s="67" t="s">
        <v>1549</v>
      </c>
      <c r="C643" s="72">
        <v>43194</v>
      </c>
      <c r="D643" s="22" t="s">
        <v>1550</v>
      </c>
      <c r="E643" s="67" t="s">
        <v>1551</v>
      </c>
      <c r="F643" s="24" t="s">
        <v>1552</v>
      </c>
      <c r="G643" s="24" t="s">
        <v>1553</v>
      </c>
      <c r="H643" s="24">
        <v>3010</v>
      </c>
      <c r="I643" s="27">
        <v>0.5</v>
      </c>
      <c r="J643" s="70">
        <v>11590</v>
      </c>
      <c r="K643" s="27">
        <f t="shared" si="59"/>
        <v>33110</v>
      </c>
      <c r="N643" s="27">
        <f t="shared" si="60"/>
        <v>0.5</v>
      </c>
    </row>
    <row r="644" spans="1:15" x14ac:dyDescent="0.2">
      <c r="A644" s="67" t="s">
        <v>1554</v>
      </c>
      <c r="C644" s="72">
        <v>43194</v>
      </c>
      <c r="D644" s="22" t="s">
        <v>1555</v>
      </c>
      <c r="E644" s="67">
        <v>0.34</v>
      </c>
      <c r="F644" s="24" t="s">
        <v>1556</v>
      </c>
      <c r="G644" s="24" t="s">
        <v>1557</v>
      </c>
      <c r="H644" s="24">
        <v>1070</v>
      </c>
      <c r="I644" s="27">
        <v>0.5</v>
      </c>
      <c r="J644" s="70">
        <v>38520</v>
      </c>
      <c r="K644" s="27">
        <f t="shared" si="59"/>
        <v>110060</v>
      </c>
      <c r="N644" s="27">
        <f t="shared" si="60"/>
        <v>0.5</v>
      </c>
    </row>
    <row r="645" spans="1:15" x14ac:dyDescent="0.2">
      <c r="A645" s="67">
        <v>213</v>
      </c>
      <c r="C645" s="72">
        <v>43195</v>
      </c>
      <c r="D645" s="22" t="s">
        <v>1558</v>
      </c>
      <c r="E645" s="67" t="s">
        <v>1559</v>
      </c>
      <c r="F645" s="24" t="s">
        <v>1560</v>
      </c>
      <c r="G645" s="25" t="s">
        <v>1561</v>
      </c>
      <c r="H645" s="24">
        <v>1100</v>
      </c>
      <c r="I645" s="27">
        <v>0.5</v>
      </c>
      <c r="J645" s="70">
        <v>38160</v>
      </c>
      <c r="K645" s="27">
        <f t="shared" si="59"/>
        <v>109030</v>
      </c>
      <c r="L645" s="71">
        <v>119000</v>
      </c>
      <c r="M645" s="71">
        <v>476</v>
      </c>
      <c r="N645" s="27">
        <f t="shared" si="60"/>
        <v>476.5</v>
      </c>
    </row>
    <row r="646" spans="1:15" x14ac:dyDescent="0.2">
      <c r="A646" s="67">
        <v>214</v>
      </c>
      <c r="C646" s="72">
        <v>43195</v>
      </c>
      <c r="D646" s="22" t="s">
        <v>1562</v>
      </c>
      <c r="E646" s="67" t="s">
        <v>1564</v>
      </c>
      <c r="F646" s="24" t="s">
        <v>1566</v>
      </c>
      <c r="G646" s="25" t="s">
        <v>1567</v>
      </c>
      <c r="H646" s="24">
        <v>3010</v>
      </c>
      <c r="I646" s="27">
        <v>1</v>
      </c>
      <c r="J646" s="70">
        <v>29550</v>
      </c>
      <c r="K646" s="27">
        <f t="shared" si="59"/>
        <v>84430</v>
      </c>
      <c r="L646" s="71">
        <v>45001</v>
      </c>
      <c r="M646" s="71">
        <v>180.4</v>
      </c>
      <c r="N646" s="27">
        <f t="shared" si="60"/>
        <v>181.4</v>
      </c>
    </row>
    <row r="647" spans="1:15" x14ac:dyDescent="0.2">
      <c r="D647" s="22" t="s">
        <v>1563</v>
      </c>
      <c r="E647" s="67" t="s">
        <v>1565</v>
      </c>
      <c r="F647" s="24" t="s">
        <v>87</v>
      </c>
      <c r="G647" s="25" t="s">
        <v>87</v>
      </c>
      <c r="K647" s="27">
        <f t="shared" si="59"/>
        <v>0</v>
      </c>
      <c r="N647" s="27">
        <f t="shared" si="60"/>
        <v>0</v>
      </c>
    </row>
    <row r="648" spans="1:15" x14ac:dyDescent="0.2">
      <c r="A648" s="67">
        <v>215</v>
      </c>
      <c r="C648" s="72">
        <v>43195</v>
      </c>
      <c r="D648" s="22" t="s">
        <v>1568</v>
      </c>
      <c r="E648" s="67">
        <v>0.47470000000000001</v>
      </c>
      <c r="F648" s="24" t="s">
        <v>1569</v>
      </c>
      <c r="G648" s="25" t="s">
        <v>1570</v>
      </c>
      <c r="H648" s="24">
        <v>1050</v>
      </c>
      <c r="I648" s="27">
        <v>0.5</v>
      </c>
      <c r="J648" s="70">
        <v>20680</v>
      </c>
      <c r="K648" s="27">
        <f t="shared" si="59"/>
        <v>59090</v>
      </c>
      <c r="L648" s="71">
        <v>80000</v>
      </c>
      <c r="M648" s="71">
        <v>320</v>
      </c>
      <c r="N648" s="27">
        <f t="shared" si="60"/>
        <v>320.5</v>
      </c>
    </row>
    <row r="649" spans="1:15" x14ac:dyDescent="0.2">
      <c r="A649" s="67">
        <v>211</v>
      </c>
      <c r="C649" s="72">
        <v>43194</v>
      </c>
      <c r="D649" s="22" t="s">
        <v>1571</v>
      </c>
      <c r="E649" s="67">
        <v>97.375</v>
      </c>
      <c r="F649" s="24" t="s">
        <v>1572</v>
      </c>
      <c r="G649" s="25" t="s">
        <v>1573</v>
      </c>
      <c r="H649" s="24">
        <v>1050</v>
      </c>
      <c r="I649" s="27">
        <v>0.5</v>
      </c>
      <c r="J649" s="70">
        <v>202990</v>
      </c>
      <c r="K649" s="27">
        <f t="shared" si="59"/>
        <v>579970</v>
      </c>
      <c r="L649" s="71">
        <v>150000</v>
      </c>
      <c r="M649" s="71">
        <v>600</v>
      </c>
      <c r="N649" s="27">
        <f t="shared" si="60"/>
        <v>600.5</v>
      </c>
    </row>
    <row r="650" spans="1:15" x14ac:dyDescent="0.2">
      <c r="A650" s="67" t="s">
        <v>1574</v>
      </c>
      <c r="C650" s="72">
        <v>43195</v>
      </c>
      <c r="D650" s="22" t="s">
        <v>1575</v>
      </c>
      <c r="E650" s="67">
        <v>4.6386000000000003</v>
      </c>
      <c r="F650" s="24" t="s">
        <v>1576</v>
      </c>
      <c r="G650" s="25" t="s">
        <v>1577</v>
      </c>
      <c r="H650" s="24">
        <v>1150</v>
      </c>
      <c r="I650" s="27">
        <v>0.5</v>
      </c>
      <c r="J650" s="70">
        <v>4870</v>
      </c>
      <c r="K650" s="27">
        <f t="shared" si="59"/>
        <v>13910</v>
      </c>
      <c r="N650" s="27">
        <f t="shared" si="60"/>
        <v>0.5</v>
      </c>
    </row>
    <row r="651" spans="1:15" x14ac:dyDescent="0.2">
      <c r="A651" s="67">
        <v>216</v>
      </c>
      <c r="C651" s="72">
        <v>43195</v>
      </c>
      <c r="D651" s="22" t="s">
        <v>1578</v>
      </c>
      <c r="E651" s="67">
        <v>0.23860000000000001</v>
      </c>
      <c r="F651" s="24" t="s">
        <v>1579</v>
      </c>
      <c r="G651" s="25" t="s">
        <v>1580</v>
      </c>
      <c r="H651" s="24">
        <v>3010</v>
      </c>
      <c r="I651" s="27">
        <v>0.5</v>
      </c>
      <c r="J651" s="70">
        <v>20220</v>
      </c>
      <c r="K651" s="27">
        <f t="shared" si="59"/>
        <v>57770</v>
      </c>
      <c r="L651" s="71">
        <v>94000</v>
      </c>
      <c r="M651" s="71">
        <v>376</v>
      </c>
      <c r="N651" s="27">
        <f t="shared" si="60"/>
        <v>376.5</v>
      </c>
    </row>
    <row r="652" spans="1:15" x14ac:dyDescent="0.2">
      <c r="A652" s="67">
        <v>217</v>
      </c>
      <c r="C652" s="72">
        <v>43195</v>
      </c>
      <c r="D652" s="22" t="s">
        <v>1581</v>
      </c>
      <c r="E652" s="67">
        <v>0.1835</v>
      </c>
      <c r="F652" s="24" t="s">
        <v>1583</v>
      </c>
      <c r="G652" s="25" t="s">
        <v>1584</v>
      </c>
      <c r="H652" s="24">
        <v>3010</v>
      </c>
      <c r="I652" s="27">
        <v>1</v>
      </c>
      <c r="J652" s="70">
        <v>49330</v>
      </c>
      <c r="K652" s="27">
        <f t="shared" si="59"/>
        <v>140940</v>
      </c>
      <c r="L652" s="71">
        <v>137500</v>
      </c>
      <c r="M652" s="71">
        <v>550</v>
      </c>
      <c r="N652" s="27">
        <f t="shared" si="60"/>
        <v>551</v>
      </c>
    </row>
    <row r="653" spans="1:15" x14ac:dyDescent="0.2">
      <c r="D653" s="22" t="s">
        <v>1582</v>
      </c>
      <c r="E653" s="67">
        <v>0.18609999999999999</v>
      </c>
      <c r="F653" s="24" t="s">
        <v>87</v>
      </c>
      <c r="G653" s="25" t="s">
        <v>87</v>
      </c>
      <c r="K653" s="27">
        <f t="shared" si="59"/>
        <v>0</v>
      </c>
      <c r="N653" s="27">
        <f t="shared" si="60"/>
        <v>0</v>
      </c>
    </row>
    <row r="654" spans="1:15" x14ac:dyDescent="0.2">
      <c r="A654" s="67">
        <v>218</v>
      </c>
      <c r="C654" s="72">
        <v>43195</v>
      </c>
      <c r="D654" s="22" t="s">
        <v>1585</v>
      </c>
      <c r="E654" s="67">
        <v>20.9178</v>
      </c>
      <c r="F654" s="24" t="s">
        <v>1043</v>
      </c>
      <c r="G654" s="25" t="s">
        <v>1586</v>
      </c>
      <c r="H654" s="24">
        <v>3010</v>
      </c>
      <c r="I654" s="27">
        <v>0.5</v>
      </c>
      <c r="J654" s="70">
        <v>14640</v>
      </c>
      <c r="K654" s="27">
        <f t="shared" si="59"/>
        <v>41830</v>
      </c>
      <c r="L654" s="71">
        <v>20920</v>
      </c>
      <c r="M654" s="71">
        <v>83.68</v>
      </c>
      <c r="N654" s="27">
        <f t="shared" si="60"/>
        <v>84.18</v>
      </c>
    </row>
    <row r="655" spans="1:15" s="43" customFormat="1" x14ac:dyDescent="0.2">
      <c r="A655" s="39">
        <v>219</v>
      </c>
      <c r="B655" s="40"/>
      <c r="C655" s="41">
        <v>43195</v>
      </c>
      <c r="D655" s="42" t="s">
        <v>1585</v>
      </c>
      <c r="E655" s="39">
        <v>4.8045999999999998</v>
      </c>
      <c r="F655" s="43" t="s">
        <v>1587</v>
      </c>
      <c r="G655" s="43" t="s">
        <v>1043</v>
      </c>
      <c r="H655" s="43">
        <v>3010</v>
      </c>
      <c r="I655" s="45">
        <v>0.5</v>
      </c>
      <c r="J655" s="45">
        <v>5490</v>
      </c>
      <c r="K655" s="45">
        <f t="shared" si="59"/>
        <v>15690</v>
      </c>
      <c r="L655" s="46">
        <v>4805</v>
      </c>
      <c r="M655" s="46">
        <v>19.22</v>
      </c>
      <c r="N655" s="45">
        <f t="shared" si="60"/>
        <v>19.72</v>
      </c>
      <c r="O655" s="47"/>
    </row>
    <row r="656" spans="1:15" x14ac:dyDescent="0.2">
      <c r="N656" s="27">
        <f>SUM(N632:N655)</f>
        <v>4987.3</v>
      </c>
      <c r="O656" s="36">
        <v>66970</v>
      </c>
    </row>
    <row r="658" spans="1:15" x14ac:dyDescent="0.2">
      <c r="A658" s="67" t="s">
        <v>1589</v>
      </c>
      <c r="C658" s="72">
        <v>43195</v>
      </c>
      <c r="D658" s="22" t="s">
        <v>1590</v>
      </c>
      <c r="E658" s="67">
        <v>5</v>
      </c>
      <c r="F658" s="24" t="s">
        <v>1591</v>
      </c>
      <c r="G658" s="25" t="s">
        <v>1592</v>
      </c>
      <c r="H658" s="24">
        <v>1080</v>
      </c>
      <c r="I658" s="27">
        <v>0.5</v>
      </c>
      <c r="J658" s="70">
        <v>65280</v>
      </c>
      <c r="K658" s="27">
        <f>ROUND(J658/0.35,-1)</f>
        <v>186510</v>
      </c>
      <c r="N658" s="27">
        <f>SUM(I658+M658)</f>
        <v>0.5</v>
      </c>
    </row>
    <row r="659" spans="1:15" x14ac:dyDescent="0.2">
      <c r="A659" s="67" t="s">
        <v>1593</v>
      </c>
      <c r="C659" s="72">
        <v>43196</v>
      </c>
      <c r="D659" s="22" t="s">
        <v>1594</v>
      </c>
      <c r="E659" s="67">
        <v>2.0579999999999998</v>
      </c>
      <c r="F659" s="24" t="s">
        <v>1595</v>
      </c>
      <c r="G659" s="25" t="s">
        <v>1596</v>
      </c>
      <c r="H659" s="24">
        <v>1170</v>
      </c>
      <c r="I659" s="27">
        <v>0.5</v>
      </c>
      <c r="J659" s="70">
        <v>42710</v>
      </c>
      <c r="K659" s="27">
        <f>ROUND(J659/0.35,-1)</f>
        <v>122030</v>
      </c>
      <c r="N659" s="27">
        <f>SUM(I659+M659)</f>
        <v>0.5</v>
      </c>
    </row>
    <row r="660" spans="1:15" x14ac:dyDescent="0.2">
      <c r="A660" s="67">
        <v>220</v>
      </c>
      <c r="C660" s="72">
        <v>43196</v>
      </c>
      <c r="D660" s="22" t="s">
        <v>1597</v>
      </c>
      <c r="E660" s="67">
        <v>2.6190000000000002</v>
      </c>
      <c r="F660" s="24" t="s">
        <v>1599</v>
      </c>
      <c r="G660" s="25" t="s">
        <v>1600</v>
      </c>
      <c r="H660" s="24">
        <v>1050</v>
      </c>
      <c r="I660" s="27">
        <v>1.5</v>
      </c>
      <c r="J660" s="70">
        <v>75180</v>
      </c>
      <c r="K660" s="27">
        <f>ROUND(J660/0.35,-1)</f>
        <v>214800</v>
      </c>
      <c r="L660" s="71">
        <v>385000</v>
      </c>
      <c r="M660" s="71">
        <v>1540</v>
      </c>
      <c r="N660" s="27">
        <f>SUM(I660+M660)</f>
        <v>1541.5</v>
      </c>
    </row>
    <row r="661" spans="1:15" s="43" customFormat="1" x14ac:dyDescent="0.2">
      <c r="A661" s="39"/>
      <c r="B661" s="40"/>
      <c r="C661" s="41"/>
      <c r="D661" s="42" t="s">
        <v>1598</v>
      </c>
      <c r="E661" s="39">
        <v>7.4</v>
      </c>
      <c r="F661" s="43" t="s">
        <v>87</v>
      </c>
      <c r="G661" s="44" t="s">
        <v>87</v>
      </c>
      <c r="I661" s="45"/>
      <c r="J661" s="45"/>
      <c r="K661" s="45">
        <f>ROUND(J661/0.35,-1)</f>
        <v>0</v>
      </c>
      <c r="L661" s="46"/>
      <c r="M661" s="46"/>
      <c r="N661" s="45">
        <f>SUM(I661+M661)</f>
        <v>0</v>
      </c>
      <c r="O661" s="47"/>
    </row>
    <row r="662" spans="1:15" x14ac:dyDescent="0.2">
      <c r="N662" s="27">
        <f>SUM(N658:N661)</f>
        <v>1542.5</v>
      </c>
      <c r="O662" s="36">
        <v>66992</v>
      </c>
    </row>
    <row r="664" spans="1:15" x14ac:dyDescent="0.2">
      <c r="A664" s="67">
        <v>221</v>
      </c>
      <c r="C664" s="72">
        <v>43195</v>
      </c>
      <c r="D664" s="22" t="s">
        <v>1624</v>
      </c>
      <c r="E664" s="67">
        <v>13.473000000000001</v>
      </c>
      <c r="F664" s="24" t="s">
        <v>1625</v>
      </c>
      <c r="G664" s="25" t="s">
        <v>1626</v>
      </c>
      <c r="H664" s="24">
        <v>1110</v>
      </c>
      <c r="I664" s="27">
        <v>0.5</v>
      </c>
      <c r="J664" s="70">
        <v>15030</v>
      </c>
      <c r="K664" s="27">
        <f t="shared" ref="K664:K678" si="61">ROUND(J664/0.35,-1)</f>
        <v>42940</v>
      </c>
      <c r="L664" s="71">
        <v>26000</v>
      </c>
      <c r="M664" s="71">
        <v>104</v>
      </c>
      <c r="N664" s="27">
        <f t="shared" ref="N664:N678" si="62">SUM(I664+M664)</f>
        <v>104.5</v>
      </c>
      <c r="O664" s="38"/>
    </row>
    <row r="665" spans="1:15" x14ac:dyDescent="0.2">
      <c r="K665" s="27">
        <f t="shared" si="61"/>
        <v>0</v>
      </c>
      <c r="N665" s="27">
        <f t="shared" si="62"/>
        <v>0</v>
      </c>
      <c r="O665" s="38"/>
    </row>
    <row r="666" spans="1:15" x14ac:dyDescent="0.2">
      <c r="A666" s="67" t="s">
        <v>1588</v>
      </c>
      <c r="C666" s="72">
        <v>43193</v>
      </c>
      <c r="D666" s="22" t="s">
        <v>1605</v>
      </c>
      <c r="E666" s="67">
        <v>1</v>
      </c>
      <c r="F666" s="24" t="s">
        <v>1606</v>
      </c>
      <c r="G666" s="25" t="s">
        <v>1607</v>
      </c>
      <c r="H666" s="24">
        <v>1150</v>
      </c>
      <c r="I666" s="27">
        <v>0.5</v>
      </c>
      <c r="J666" s="70">
        <v>22430</v>
      </c>
      <c r="K666" s="27">
        <f t="shared" si="61"/>
        <v>64090</v>
      </c>
      <c r="N666" s="27">
        <f t="shared" si="62"/>
        <v>0.5</v>
      </c>
      <c r="O666" s="38"/>
    </row>
    <row r="667" spans="1:15" x14ac:dyDescent="0.2">
      <c r="A667" s="67">
        <v>223</v>
      </c>
      <c r="C667" s="72">
        <v>43199</v>
      </c>
      <c r="D667" s="22" t="s">
        <v>1601</v>
      </c>
      <c r="E667" s="67" t="s">
        <v>237</v>
      </c>
      <c r="F667" s="24" t="s">
        <v>1603</v>
      </c>
      <c r="G667" s="25" t="s">
        <v>1604</v>
      </c>
      <c r="H667" s="24">
        <v>2050</v>
      </c>
      <c r="I667" s="27">
        <v>1</v>
      </c>
      <c r="J667" s="70">
        <v>6300</v>
      </c>
      <c r="K667" s="27">
        <f t="shared" si="61"/>
        <v>18000</v>
      </c>
      <c r="L667" s="71">
        <v>18470</v>
      </c>
      <c r="M667" s="71">
        <v>73.88</v>
      </c>
      <c r="N667" s="27">
        <f t="shared" si="62"/>
        <v>74.88</v>
      </c>
      <c r="O667" s="38"/>
    </row>
    <row r="668" spans="1:15" x14ac:dyDescent="0.2">
      <c r="D668" s="22" t="s">
        <v>1602</v>
      </c>
      <c r="E668" s="67" t="s">
        <v>734</v>
      </c>
      <c r="F668" s="24" t="s">
        <v>87</v>
      </c>
      <c r="G668" s="25" t="s">
        <v>87</v>
      </c>
      <c r="K668" s="27">
        <f t="shared" si="61"/>
        <v>0</v>
      </c>
      <c r="N668" s="27">
        <f t="shared" si="62"/>
        <v>0</v>
      </c>
      <c r="O668" s="38"/>
    </row>
    <row r="669" spans="1:15" x14ac:dyDescent="0.2">
      <c r="A669" s="67">
        <v>224</v>
      </c>
      <c r="C669" s="72">
        <v>43199</v>
      </c>
      <c r="D669" s="22" t="s">
        <v>1608</v>
      </c>
      <c r="E669" s="67">
        <v>0.1157</v>
      </c>
      <c r="F669" s="24" t="s">
        <v>1609</v>
      </c>
      <c r="G669" s="25" t="s">
        <v>1610</v>
      </c>
      <c r="H669" s="24">
        <v>3010</v>
      </c>
      <c r="I669" s="27">
        <v>0.5</v>
      </c>
      <c r="J669" s="70">
        <v>15440</v>
      </c>
      <c r="K669" s="27">
        <f t="shared" si="61"/>
        <v>44110</v>
      </c>
      <c r="L669" s="71">
        <v>61000</v>
      </c>
      <c r="M669" s="71">
        <v>244</v>
      </c>
      <c r="N669" s="27">
        <f t="shared" si="62"/>
        <v>244.5</v>
      </c>
      <c r="O669" s="38"/>
    </row>
    <row r="670" spans="1:15" x14ac:dyDescent="0.2">
      <c r="A670" s="67">
        <v>225</v>
      </c>
      <c r="C670" s="72">
        <v>43199</v>
      </c>
      <c r="D670" s="22" t="s">
        <v>1611</v>
      </c>
      <c r="E670" s="67">
        <v>3.0249999999999999</v>
      </c>
      <c r="F670" s="24" t="s">
        <v>1612</v>
      </c>
      <c r="G670" s="25" t="s">
        <v>1613</v>
      </c>
      <c r="H670" s="24">
        <v>1140</v>
      </c>
      <c r="I670" s="27">
        <v>0.5</v>
      </c>
      <c r="J670" s="70">
        <v>5980</v>
      </c>
      <c r="K670" s="27">
        <f t="shared" si="61"/>
        <v>17090</v>
      </c>
      <c r="L670" s="71">
        <v>24000</v>
      </c>
      <c r="M670" s="71">
        <v>96</v>
      </c>
      <c r="N670" s="27">
        <f t="shared" si="62"/>
        <v>96.5</v>
      </c>
      <c r="O670" s="38"/>
    </row>
    <row r="671" spans="1:15" x14ac:dyDescent="0.2">
      <c r="A671" s="67" t="s">
        <v>1614</v>
      </c>
      <c r="C671" s="72">
        <v>43199</v>
      </c>
      <c r="D671" s="22" t="s">
        <v>1615</v>
      </c>
      <c r="E671" s="67">
        <v>33.390099999999997</v>
      </c>
      <c r="F671" s="24" t="s">
        <v>1595</v>
      </c>
      <c r="G671" s="25" t="s">
        <v>1616</v>
      </c>
      <c r="H671" s="24">
        <v>1170</v>
      </c>
      <c r="I671" s="27">
        <v>0.5</v>
      </c>
      <c r="J671" s="70">
        <v>35190</v>
      </c>
      <c r="K671" s="27">
        <f t="shared" si="61"/>
        <v>100540</v>
      </c>
      <c r="N671" s="27">
        <f t="shared" si="62"/>
        <v>0.5</v>
      </c>
      <c r="O671" s="38"/>
    </row>
    <row r="672" spans="1:15" x14ac:dyDescent="0.2">
      <c r="A672" s="67" t="s">
        <v>1617</v>
      </c>
      <c r="C672" s="72">
        <v>43200</v>
      </c>
      <c r="D672" s="22" t="s">
        <v>1618</v>
      </c>
      <c r="E672" s="67">
        <v>79.174999999999997</v>
      </c>
      <c r="F672" s="24" t="s">
        <v>1619</v>
      </c>
      <c r="G672" s="24" t="s">
        <v>1620</v>
      </c>
      <c r="H672" s="24">
        <v>1140</v>
      </c>
      <c r="I672" s="27">
        <v>0.5</v>
      </c>
      <c r="J672" s="70">
        <v>100320</v>
      </c>
      <c r="K672" s="27">
        <f t="shared" si="61"/>
        <v>286630</v>
      </c>
      <c r="N672" s="27">
        <f t="shared" si="62"/>
        <v>0.5</v>
      </c>
      <c r="O672" s="38"/>
    </row>
    <row r="673" spans="1:15" x14ac:dyDescent="0.2">
      <c r="A673" s="67">
        <v>226</v>
      </c>
      <c r="C673" s="72">
        <v>43200</v>
      </c>
      <c r="D673" s="22" t="s">
        <v>1621</v>
      </c>
      <c r="E673" s="67">
        <v>10.231999999999999</v>
      </c>
      <c r="F673" s="24" t="s">
        <v>1622</v>
      </c>
      <c r="G673" s="25" t="s">
        <v>1623</v>
      </c>
      <c r="H673" s="24">
        <v>1170</v>
      </c>
      <c r="I673" s="27">
        <v>0.5</v>
      </c>
      <c r="J673" s="70">
        <v>12220</v>
      </c>
      <c r="K673" s="27">
        <f t="shared" si="61"/>
        <v>34910</v>
      </c>
      <c r="L673" s="71">
        <v>31008.07</v>
      </c>
      <c r="M673" s="71">
        <v>124.4</v>
      </c>
      <c r="N673" s="27">
        <f t="shared" si="62"/>
        <v>124.9</v>
      </c>
      <c r="O673" s="38"/>
    </row>
    <row r="674" spans="1:15" x14ac:dyDescent="0.2">
      <c r="A674" s="67">
        <v>222</v>
      </c>
      <c r="C674" s="72">
        <v>43195</v>
      </c>
      <c r="D674" s="22" t="s">
        <v>1362</v>
      </c>
      <c r="E674" s="67">
        <v>1.016</v>
      </c>
      <c r="F674" s="24" t="s">
        <v>1628</v>
      </c>
      <c r="G674" s="25" t="s">
        <v>1629</v>
      </c>
      <c r="H674" s="24">
        <v>1170</v>
      </c>
      <c r="I674" s="27">
        <v>1.5</v>
      </c>
      <c r="J674" s="70">
        <v>7950</v>
      </c>
      <c r="K674" s="27">
        <f t="shared" si="61"/>
        <v>22710</v>
      </c>
      <c r="L674" s="71">
        <v>30000</v>
      </c>
      <c r="M674" s="71">
        <v>120</v>
      </c>
      <c r="N674" s="27">
        <f t="shared" si="62"/>
        <v>121.5</v>
      </c>
      <c r="O674" s="38"/>
    </row>
    <row r="675" spans="1:15" x14ac:dyDescent="0.2">
      <c r="D675" s="22" t="s">
        <v>1363</v>
      </c>
      <c r="E675" s="67">
        <v>1.016</v>
      </c>
      <c r="F675" s="24" t="s">
        <v>87</v>
      </c>
      <c r="G675" s="25" t="s">
        <v>87</v>
      </c>
      <c r="K675" s="27">
        <f t="shared" si="61"/>
        <v>0</v>
      </c>
      <c r="N675" s="27">
        <f t="shared" si="62"/>
        <v>0</v>
      </c>
      <c r="O675" s="38"/>
    </row>
    <row r="676" spans="1:15" x14ac:dyDescent="0.2">
      <c r="D676" s="22" t="s">
        <v>1627</v>
      </c>
      <c r="E676" s="67">
        <v>1.016</v>
      </c>
      <c r="F676" s="24" t="s">
        <v>87</v>
      </c>
      <c r="G676" s="25" t="s">
        <v>87</v>
      </c>
      <c r="K676" s="27">
        <f t="shared" si="61"/>
        <v>0</v>
      </c>
      <c r="N676" s="27">
        <f t="shared" si="62"/>
        <v>0</v>
      </c>
      <c r="O676" s="38"/>
    </row>
    <row r="677" spans="1:15" x14ac:dyDescent="0.2">
      <c r="A677" s="67" t="s">
        <v>1630</v>
      </c>
      <c r="C677" s="72">
        <v>43200</v>
      </c>
      <c r="D677" s="22" t="s">
        <v>1631</v>
      </c>
      <c r="E677" s="67">
        <v>20.010000000000002</v>
      </c>
      <c r="F677" s="24" t="s">
        <v>1632</v>
      </c>
      <c r="G677" s="25" t="s">
        <v>1633</v>
      </c>
      <c r="H677" s="24">
        <v>1140</v>
      </c>
      <c r="I677" s="27">
        <v>0.5</v>
      </c>
      <c r="J677" s="70">
        <v>6580</v>
      </c>
      <c r="K677" s="27">
        <f t="shared" si="61"/>
        <v>18800</v>
      </c>
      <c r="N677" s="27">
        <f t="shared" si="62"/>
        <v>0.5</v>
      </c>
      <c r="O677" s="38" t="s">
        <v>1636</v>
      </c>
    </row>
    <row r="678" spans="1:15" x14ac:dyDescent="0.2">
      <c r="A678" s="67">
        <v>227</v>
      </c>
      <c r="C678" s="72">
        <v>43200</v>
      </c>
      <c r="D678" s="22" t="s">
        <v>1634</v>
      </c>
      <c r="E678" s="67">
        <v>80.757999999999996</v>
      </c>
      <c r="F678" s="24" t="s">
        <v>87</v>
      </c>
      <c r="G678" s="25" t="s">
        <v>1635</v>
      </c>
      <c r="H678" s="24">
        <v>1140</v>
      </c>
      <c r="I678" s="27">
        <v>0.5</v>
      </c>
      <c r="J678" s="70">
        <v>98790</v>
      </c>
      <c r="K678" s="27">
        <f t="shared" si="61"/>
        <v>282260</v>
      </c>
      <c r="L678" s="71">
        <v>310918.3</v>
      </c>
      <c r="M678" s="71">
        <v>1244</v>
      </c>
      <c r="N678" s="27">
        <f t="shared" si="62"/>
        <v>1244.5</v>
      </c>
      <c r="O678" s="38"/>
    </row>
    <row r="679" spans="1:15" x14ac:dyDescent="0.2">
      <c r="O679" s="38"/>
    </row>
    <row r="680" spans="1:15" x14ac:dyDescent="0.2">
      <c r="A680" s="67">
        <v>229</v>
      </c>
      <c r="C680" s="72">
        <v>43200</v>
      </c>
      <c r="D680" s="22" t="s">
        <v>1640</v>
      </c>
      <c r="E680" s="67">
        <v>21.385999999999999</v>
      </c>
      <c r="F680" s="24" t="s">
        <v>1642</v>
      </c>
      <c r="G680" s="25" t="s">
        <v>1643</v>
      </c>
      <c r="H680" s="24">
        <v>1200</v>
      </c>
      <c r="I680" s="27">
        <v>1</v>
      </c>
      <c r="J680" s="70">
        <v>27020</v>
      </c>
      <c r="K680" s="27">
        <f t="shared" ref="K680:K697" si="63">ROUND(J680/0.35,-1)</f>
        <v>77200</v>
      </c>
      <c r="L680" s="71">
        <v>135000</v>
      </c>
      <c r="M680" s="71">
        <v>540</v>
      </c>
      <c r="N680" s="27">
        <f t="shared" ref="N680:N697" si="64">SUM(I680+M680)</f>
        <v>541</v>
      </c>
      <c r="O680" s="38"/>
    </row>
    <row r="681" spans="1:15" x14ac:dyDescent="0.2">
      <c r="D681" s="22" t="s">
        <v>1641</v>
      </c>
      <c r="E681" s="67">
        <v>5</v>
      </c>
      <c r="F681" s="24" t="s">
        <v>87</v>
      </c>
      <c r="G681" s="25" t="s">
        <v>87</v>
      </c>
      <c r="K681" s="27">
        <f t="shared" si="63"/>
        <v>0</v>
      </c>
      <c r="N681" s="27">
        <f t="shared" si="64"/>
        <v>0</v>
      </c>
      <c r="O681" s="38"/>
    </row>
    <row r="682" spans="1:15" x14ac:dyDescent="0.2">
      <c r="A682" s="67" t="s">
        <v>1644</v>
      </c>
      <c r="C682" s="72">
        <v>43201</v>
      </c>
      <c r="D682" s="22" t="s">
        <v>1645</v>
      </c>
      <c r="E682" s="67">
        <v>9.0670000000000002</v>
      </c>
      <c r="F682" s="24" t="s">
        <v>1647</v>
      </c>
      <c r="G682" s="25" t="s">
        <v>1648</v>
      </c>
      <c r="H682" s="24">
        <v>1030</v>
      </c>
      <c r="I682" s="27">
        <v>1</v>
      </c>
      <c r="J682" s="70">
        <v>116240</v>
      </c>
      <c r="K682" s="27">
        <f t="shared" si="63"/>
        <v>332110</v>
      </c>
      <c r="N682" s="27">
        <f t="shared" si="64"/>
        <v>1</v>
      </c>
      <c r="O682" s="38"/>
    </row>
    <row r="683" spans="1:15" x14ac:dyDescent="0.2">
      <c r="D683" s="22" t="s">
        <v>1646</v>
      </c>
      <c r="E683" s="67">
        <v>74.412000000000006</v>
      </c>
      <c r="F683" s="24" t="s">
        <v>87</v>
      </c>
      <c r="G683" s="25" t="s">
        <v>87</v>
      </c>
      <c r="K683" s="27">
        <f t="shared" si="63"/>
        <v>0</v>
      </c>
      <c r="N683" s="27">
        <f t="shared" si="64"/>
        <v>0</v>
      </c>
      <c r="O683" s="38"/>
    </row>
    <row r="684" spans="1:15" x14ac:dyDescent="0.2">
      <c r="A684" s="67">
        <v>230</v>
      </c>
      <c r="C684" s="72">
        <v>43201</v>
      </c>
      <c r="D684" s="22" t="s">
        <v>1649</v>
      </c>
      <c r="E684" s="67">
        <v>1.0329999999999999</v>
      </c>
      <c r="F684" s="24" t="s">
        <v>1650</v>
      </c>
      <c r="G684" s="25" t="s">
        <v>1651</v>
      </c>
      <c r="H684" s="24">
        <v>1180</v>
      </c>
      <c r="I684" s="27">
        <v>0.5</v>
      </c>
      <c r="J684" s="70">
        <v>12820</v>
      </c>
      <c r="K684" s="27">
        <f t="shared" si="63"/>
        <v>36630</v>
      </c>
      <c r="L684" s="71">
        <v>37500</v>
      </c>
      <c r="M684" s="71">
        <v>150</v>
      </c>
      <c r="N684" s="27">
        <f t="shared" si="64"/>
        <v>150.5</v>
      </c>
      <c r="O684" s="38"/>
    </row>
    <row r="685" spans="1:15" x14ac:dyDescent="0.2">
      <c r="A685" s="67">
        <v>231</v>
      </c>
      <c r="C685" s="72">
        <v>43201</v>
      </c>
      <c r="D685" s="22" t="s">
        <v>1652</v>
      </c>
      <c r="E685" s="67">
        <v>2.766</v>
      </c>
      <c r="F685" s="24" t="s">
        <v>1653</v>
      </c>
      <c r="G685" s="25" t="s">
        <v>1654</v>
      </c>
      <c r="H685" s="24">
        <v>2050</v>
      </c>
      <c r="I685" s="27">
        <v>0.5</v>
      </c>
      <c r="J685" s="70">
        <v>30630</v>
      </c>
      <c r="K685" s="27">
        <f t="shared" si="63"/>
        <v>87510</v>
      </c>
      <c r="L685" s="71">
        <v>168000</v>
      </c>
      <c r="M685" s="71">
        <v>672</v>
      </c>
      <c r="N685" s="27">
        <f t="shared" si="64"/>
        <v>672.5</v>
      </c>
      <c r="O685" s="38"/>
    </row>
    <row r="686" spans="1:15" x14ac:dyDescent="0.2">
      <c r="A686" s="67">
        <v>232</v>
      </c>
      <c r="C686" s="72">
        <v>43201</v>
      </c>
      <c r="D686" s="22" t="s">
        <v>1655</v>
      </c>
      <c r="E686" s="67">
        <v>40.299999999999997</v>
      </c>
      <c r="F686" s="24" t="s">
        <v>1657</v>
      </c>
      <c r="G686" s="25" t="s">
        <v>1658</v>
      </c>
      <c r="H686" s="24">
        <v>1080</v>
      </c>
      <c r="I686" s="27">
        <v>1</v>
      </c>
      <c r="J686" s="70">
        <v>128280</v>
      </c>
      <c r="K686" s="27">
        <f t="shared" si="63"/>
        <v>366510</v>
      </c>
      <c r="L686" s="71">
        <v>450000</v>
      </c>
      <c r="M686" s="71">
        <v>1800</v>
      </c>
      <c r="N686" s="27">
        <f t="shared" si="64"/>
        <v>1801</v>
      </c>
      <c r="O686" s="38"/>
    </row>
    <row r="687" spans="1:15" x14ac:dyDescent="0.2">
      <c r="D687" s="22" t="s">
        <v>1656</v>
      </c>
      <c r="E687" s="67">
        <v>40</v>
      </c>
      <c r="F687" s="24" t="s">
        <v>87</v>
      </c>
      <c r="G687" s="25" t="s">
        <v>87</v>
      </c>
      <c r="H687" s="24">
        <v>1130</v>
      </c>
      <c r="K687" s="27">
        <f t="shared" si="63"/>
        <v>0</v>
      </c>
      <c r="N687" s="27">
        <f t="shared" si="64"/>
        <v>0</v>
      </c>
      <c r="O687" s="38"/>
    </row>
    <row r="688" spans="1:15" x14ac:dyDescent="0.2">
      <c r="A688" s="67">
        <v>233</v>
      </c>
      <c r="C688" s="72">
        <v>43201</v>
      </c>
      <c r="D688" s="22" t="s">
        <v>1659</v>
      </c>
      <c r="E688" s="67" t="s">
        <v>1661</v>
      </c>
      <c r="F688" s="24" t="s">
        <v>1663</v>
      </c>
      <c r="G688" s="25" t="s">
        <v>1664</v>
      </c>
      <c r="H688" s="24">
        <v>1140</v>
      </c>
      <c r="I688" s="27">
        <v>1</v>
      </c>
      <c r="J688" s="70">
        <v>16240</v>
      </c>
      <c r="K688" s="27">
        <f t="shared" si="63"/>
        <v>46400</v>
      </c>
      <c r="L688" s="71">
        <v>88000</v>
      </c>
      <c r="M688" s="71">
        <v>352</v>
      </c>
      <c r="N688" s="27">
        <f t="shared" si="64"/>
        <v>353</v>
      </c>
      <c r="O688" s="38"/>
    </row>
    <row r="689" spans="1:15" x14ac:dyDescent="0.2">
      <c r="D689" s="22" t="s">
        <v>1660</v>
      </c>
      <c r="E689" s="67" t="s">
        <v>1662</v>
      </c>
      <c r="F689" s="24" t="s">
        <v>87</v>
      </c>
      <c r="G689" s="25" t="s">
        <v>87</v>
      </c>
      <c r="K689" s="27">
        <f t="shared" si="63"/>
        <v>0</v>
      </c>
      <c r="N689" s="27">
        <f t="shared" si="64"/>
        <v>0</v>
      </c>
      <c r="O689" s="38"/>
    </row>
    <row r="690" spans="1:15" x14ac:dyDescent="0.2">
      <c r="A690" s="67" t="s">
        <v>1665</v>
      </c>
      <c r="C690" s="72">
        <v>43201</v>
      </c>
      <c r="D690" s="22" t="s">
        <v>1666</v>
      </c>
      <c r="E690" s="67">
        <v>45.637999999999998</v>
      </c>
      <c r="F690" s="24" t="s">
        <v>1667</v>
      </c>
      <c r="G690" s="25" t="s">
        <v>1668</v>
      </c>
      <c r="H690" s="24">
        <v>1130</v>
      </c>
      <c r="I690" s="27">
        <v>0.5</v>
      </c>
      <c r="J690" s="70">
        <v>47920</v>
      </c>
      <c r="K690" s="27">
        <f t="shared" si="63"/>
        <v>136910</v>
      </c>
      <c r="N690" s="27">
        <f t="shared" si="64"/>
        <v>0.5</v>
      </c>
      <c r="O690" s="38"/>
    </row>
    <row r="691" spans="1:15" x14ac:dyDescent="0.2">
      <c r="A691" s="67" t="s">
        <v>1669</v>
      </c>
      <c r="C691" s="72">
        <v>43202</v>
      </c>
      <c r="D691" s="22" t="s">
        <v>1670</v>
      </c>
      <c r="E691" s="67" t="s">
        <v>1671</v>
      </c>
      <c r="F691" s="24" t="s">
        <v>1672</v>
      </c>
      <c r="G691" s="25" t="s">
        <v>871</v>
      </c>
      <c r="H691" s="24">
        <v>2050</v>
      </c>
      <c r="I691" s="27">
        <v>0.5</v>
      </c>
      <c r="J691" s="70">
        <v>5250</v>
      </c>
      <c r="K691" s="27">
        <f t="shared" si="63"/>
        <v>15000</v>
      </c>
      <c r="N691" s="27">
        <f t="shared" si="64"/>
        <v>0.5</v>
      </c>
      <c r="O691" s="38"/>
    </row>
    <row r="692" spans="1:15" x14ac:dyDescent="0.2">
      <c r="A692" s="67" t="s">
        <v>1673</v>
      </c>
      <c r="C692" s="72">
        <v>43202</v>
      </c>
      <c r="D692" s="22" t="s">
        <v>1674</v>
      </c>
      <c r="E692" s="67" t="s">
        <v>1675</v>
      </c>
      <c r="F692" s="24" t="s">
        <v>1676</v>
      </c>
      <c r="G692" s="25" t="s">
        <v>1677</v>
      </c>
      <c r="H692" s="24">
        <v>3010</v>
      </c>
      <c r="I692" s="27">
        <v>0.5</v>
      </c>
      <c r="J692" s="70">
        <v>18300</v>
      </c>
      <c r="K692" s="27">
        <f t="shared" si="63"/>
        <v>52290</v>
      </c>
      <c r="N692" s="27">
        <f t="shared" si="64"/>
        <v>0.5</v>
      </c>
      <c r="O692" s="38"/>
    </row>
    <row r="693" spans="1:15" x14ac:dyDescent="0.2">
      <c r="A693" s="67" t="s">
        <v>1678</v>
      </c>
      <c r="C693" s="72">
        <v>43202</v>
      </c>
      <c r="D693" s="22" t="s">
        <v>1679</v>
      </c>
      <c r="E693" s="67">
        <v>5.8369999999999997</v>
      </c>
      <c r="F693" s="24" t="s">
        <v>1680</v>
      </c>
      <c r="G693" s="25" t="s">
        <v>1681</v>
      </c>
      <c r="H693" s="24">
        <v>1110</v>
      </c>
      <c r="I693" s="27">
        <v>0.5</v>
      </c>
      <c r="J693" s="70">
        <v>32020</v>
      </c>
      <c r="K693" s="27">
        <f t="shared" si="63"/>
        <v>91490</v>
      </c>
      <c r="N693" s="27">
        <f t="shared" si="64"/>
        <v>0.5</v>
      </c>
      <c r="O693" s="38"/>
    </row>
    <row r="694" spans="1:15" x14ac:dyDescent="0.2">
      <c r="A694" s="67">
        <v>234</v>
      </c>
      <c r="C694" s="72">
        <v>43202</v>
      </c>
      <c r="D694" s="22" t="s">
        <v>1682</v>
      </c>
      <c r="E694" s="67">
        <v>0.87129999999999996</v>
      </c>
      <c r="F694" s="24" t="s">
        <v>1683</v>
      </c>
      <c r="G694" s="25" t="s">
        <v>1684</v>
      </c>
      <c r="H694" s="24">
        <v>1070</v>
      </c>
      <c r="I694" s="27">
        <v>0.5</v>
      </c>
      <c r="J694" s="70">
        <v>6340</v>
      </c>
      <c r="K694" s="27">
        <f t="shared" si="63"/>
        <v>18110</v>
      </c>
      <c r="L694" s="71">
        <v>20000</v>
      </c>
      <c r="M694" s="71">
        <v>80</v>
      </c>
      <c r="N694" s="27">
        <f t="shared" si="64"/>
        <v>80.5</v>
      </c>
      <c r="O694" s="38"/>
    </row>
    <row r="695" spans="1:15" x14ac:dyDescent="0.2">
      <c r="A695" s="67">
        <v>235</v>
      </c>
      <c r="C695" s="72">
        <v>43202</v>
      </c>
      <c r="D695" s="22" t="s">
        <v>1685</v>
      </c>
      <c r="E695" s="67">
        <v>0.23769999999999999</v>
      </c>
      <c r="F695" s="24" t="s">
        <v>1687</v>
      </c>
      <c r="G695" s="25" t="s">
        <v>1688</v>
      </c>
      <c r="H695" s="24">
        <v>1090</v>
      </c>
      <c r="I695" s="27">
        <v>1</v>
      </c>
      <c r="J695" s="70">
        <v>28750</v>
      </c>
      <c r="K695" s="27">
        <f t="shared" si="63"/>
        <v>82140</v>
      </c>
      <c r="L695" s="71">
        <v>120000</v>
      </c>
      <c r="M695" s="71">
        <v>480</v>
      </c>
      <c r="N695" s="27">
        <f t="shared" si="64"/>
        <v>481</v>
      </c>
      <c r="O695" s="38"/>
    </row>
    <row r="696" spans="1:15" x14ac:dyDescent="0.2">
      <c r="D696" s="22" t="s">
        <v>1686</v>
      </c>
      <c r="E696" s="67">
        <v>0.32300000000000001</v>
      </c>
      <c r="F696" s="24" t="s">
        <v>87</v>
      </c>
      <c r="G696" s="25" t="s">
        <v>87</v>
      </c>
      <c r="K696" s="27">
        <f t="shared" si="63"/>
        <v>0</v>
      </c>
      <c r="N696" s="27">
        <f t="shared" si="64"/>
        <v>0</v>
      </c>
      <c r="O696" s="38"/>
    </row>
    <row r="697" spans="1:15" s="43" customFormat="1" x14ac:dyDescent="0.2">
      <c r="A697" s="39">
        <v>236</v>
      </c>
      <c r="B697" s="40"/>
      <c r="C697" s="41">
        <v>4</v>
      </c>
      <c r="D697" s="42" t="s">
        <v>1689</v>
      </c>
      <c r="E697" s="39">
        <v>10.002000000000001</v>
      </c>
      <c r="F697" s="43" t="s">
        <v>1690</v>
      </c>
      <c r="G697" s="44" t="s">
        <v>1691</v>
      </c>
      <c r="H697" s="43">
        <v>1180</v>
      </c>
      <c r="I697" s="45">
        <v>0.5</v>
      </c>
      <c r="J697" s="45">
        <v>74930</v>
      </c>
      <c r="K697" s="45">
        <f t="shared" si="63"/>
        <v>214090</v>
      </c>
      <c r="L697" s="46">
        <v>285000</v>
      </c>
      <c r="M697" s="46">
        <v>1140</v>
      </c>
      <c r="N697" s="45">
        <f t="shared" si="64"/>
        <v>1140.5</v>
      </c>
      <c r="O697" s="47"/>
    </row>
    <row r="698" spans="1:15" x14ac:dyDescent="0.2">
      <c r="N698" s="27">
        <f>SUM(N664:N697)</f>
        <v>7236.28</v>
      </c>
      <c r="O698" s="38">
        <v>67050</v>
      </c>
    </row>
    <row r="699" spans="1:15" x14ac:dyDescent="0.2">
      <c r="O699" s="38"/>
    </row>
    <row r="700" spans="1:15" x14ac:dyDescent="0.2">
      <c r="O700" s="38"/>
    </row>
    <row r="701" spans="1:15" x14ac:dyDescent="0.2">
      <c r="A701" s="67">
        <v>237</v>
      </c>
      <c r="C701" s="72">
        <v>43202</v>
      </c>
      <c r="D701" s="22" t="s">
        <v>1692</v>
      </c>
      <c r="E701" s="67" t="s">
        <v>1693</v>
      </c>
      <c r="F701" s="24" t="s">
        <v>1694</v>
      </c>
      <c r="G701" s="25" t="s">
        <v>1695</v>
      </c>
      <c r="H701" s="24">
        <v>3010</v>
      </c>
      <c r="I701" s="27">
        <v>0.5</v>
      </c>
      <c r="J701" s="70">
        <v>51990</v>
      </c>
      <c r="K701" s="27">
        <f t="shared" ref="K701:K717" si="65">ROUND(J701/0.35,-1)</f>
        <v>148540</v>
      </c>
      <c r="L701" s="71">
        <v>145000</v>
      </c>
      <c r="M701" s="71">
        <v>580</v>
      </c>
      <c r="N701" s="27">
        <f t="shared" ref="N701:N717" si="66">SUM(I701+M701)</f>
        <v>580.5</v>
      </c>
      <c r="O701" s="38"/>
    </row>
    <row r="702" spans="1:15" x14ac:dyDescent="0.2">
      <c r="A702" s="67">
        <v>238</v>
      </c>
      <c r="C702" s="72">
        <v>43203</v>
      </c>
      <c r="D702" s="22" t="s">
        <v>1696</v>
      </c>
      <c r="E702" s="67" t="s">
        <v>237</v>
      </c>
      <c r="F702" s="24" t="s">
        <v>1697</v>
      </c>
      <c r="G702" s="25" t="s">
        <v>1698</v>
      </c>
      <c r="H702" s="24">
        <v>3010</v>
      </c>
      <c r="I702" s="27">
        <v>0.5</v>
      </c>
      <c r="J702" s="70">
        <v>23050</v>
      </c>
      <c r="K702" s="27">
        <f t="shared" si="65"/>
        <v>65860</v>
      </c>
      <c r="L702" s="71">
        <v>30000</v>
      </c>
      <c r="M702" s="71">
        <v>120</v>
      </c>
      <c r="N702" s="27">
        <f t="shared" si="66"/>
        <v>120.5</v>
      </c>
      <c r="O702" s="38"/>
    </row>
    <row r="703" spans="1:15" x14ac:dyDescent="0.2">
      <c r="A703" s="67">
        <v>239</v>
      </c>
      <c r="C703" s="72">
        <v>43203</v>
      </c>
      <c r="D703" s="22" t="s">
        <v>1699</v>
      </c>
      <c r="E703" s="67" t="s">
        <v>1700</v>
      </c>
      <c r="F703" s="24" t="s">
        <v>1701</v>
      </c>
      <c r="G703" s="25" t="s">
        <v>1043</v>
      </c>
      <c r="H703" s="24">
        <v>3010</v>
      </c>
      <c r="I703" s="27">
        <v>0.5</v>
      </c>
      <c r="J703" s="70">
        <v>14360</v>
      </c>
      <c r="K703" s="27">
        <f t="shared" si="65"/>
        <v>41030</v>
      </c>
      <c r="L703" s="71">
        <v>15000</v>
      </c>
      <c r="M703" s="71">
        <v>60</v>
      </c>
      <c r="N703" s="27">
        <f t="shared" si="66"/>
        <v>60.5</v>
      </c>
      <c r="O703" s="38"/>
    </row>
    <row r="704" spans="1:15" x14ac:dyDescent="0.2">
      <c r="A704" s="67">
        <v>241</v>
      </c>
      <c r="C704" s="72">
        <v>43203</v>
      </c>
      <c r="D704" s="22" t="s">
        <v>1702</v>
      </c>
      <c r="E704" s="67" t="s">
        <v>1704</v>
      </c>
      <c r="F704" s="24" t="s">
        <v>1705</v>
      </c>
      <c r="G704" s="25" t="s">
        <v>1706</v>
      </c>
      <c r="H704" s="24">
        <v>3010</v>
      </c>
      <c r="I704" s="27">
        <v>1</v>
      </c>
      <c r="J704" s="70">
        <v>36220</v>
      </c>
      <c r="K704" s="27">
        <f t="shared" si="65"/>
        <v>103490</v>
      </c>
      <c r="L704" s="71">
        <v>51745</v>
      </c>
      <c r="M704" s="71">
        <v>206.98</v>
      </c>
      <c r="N704" s="27">
        <f t="shared" si="66"/>
        <v>207.98</v>
      </c>
      <c r="O704" s="38"/>
    </row>
    <row r="705" spans="1:15" x14ac:dyDescent="0.2">
      <c r="D705" s="22" t="s">
        <v>1703</v>
      </c>
      <c r="E705" s="67" t="s">
        <v>1693</v>
      </c>
      <c r="F705" s="24" t="s">
        <v>87</v>
      </c>
      <c r="G705" s="24" t="s">
        <v>87</v>
      </c>
      <c r="K705" s="27">
        <f t="shared" si="65"/>
        <v>0</v>
      </c>
      <c r="N705" s="27">
        <f t="shared" si="66"/>
        <v>0</v>
      </c>
      <c r="O705" s="38"/>
    </row>
    <row r="706" spans="1:15" x14ac:dyDescent="0.2">
      <c r="A706" s="67">
        <v>245</v>
      </c>
      <c r="C706" s="72">
        <v>43203</v>
      </c>
      <c r="D706" s="22" t="s">
        <v>1707</v>
      </c>
      <c r="E706" s="67">
        <v>4.68</v>
      </c>
      <c r="F706" s="24" t="s">
        <v>1708</v>
      </c>
      <c r="G706" s="25" t="s">
        <v>1709</v>
      </c>
      <c r="H706" s="24">
        <v>1190</v>
      </c>
      <c r="I706" s="27">
        <v>0.5</v>
      </c>
      <c r="J706" s="70">
        <v>6550</v>
      </c>
      <c r="K706" s="27">
        <f t="shared" si="65"/>
        <v>18710</v>
      </c>
      <c r="L706" s="71">
        <v>17000</v>
      </c>
      <c r="M706" s="71">
        <v>68</v>
      </c>
      <c r="N706" s="27">
        <f t="shared" si="66"/>
        <v>68.5</v>
      </c>
      <c r="O706" s="38"/>
    </row>
    <row r="707" spans="1:15" x14ac:dyDescent="0.2">
      <c r="A707" s="67">
        <v>246</v>
      </c>
      <c r="C707" s="72">
        <v>43206</v>
      </c>
      <c r="D707" s="22" t="s">
        <v>1715</v>
      </c>
      <c r="E707" s="67">
        <v>1.9059999999999999</v>
      </c>
      <c r="F707" s="24" t="s">
        <v>1717</v>
      </c>
      <c r="G707" s="25" t="s">
        <v>1718</v>
      </c>
      <c r="H707" s="24">
        <v>3010</v>
      </c>
      <c r="I707" s="27">
        <v>1</v>
      </c>
      <c r="J707" s="70">
        <v>29460</v>
      </c>
      <c r="K707" s="27">
        <f t="shared" si="65"/>
        <v>84170</v>
      </c>
      <c r="L707" s="71">
        <v>97000</v>
      </c>
      <c r="M707" s="71">
        <v>388</v>
      </c>
      <c r="N707" s="27">
        <f t="shared" si="66"/>
        <v>389</v>
      </c>
      <c r="O707" s="38"/>
    </row>
    <row r="708" spans="1:15" x14ac:dyDescent="0.2">
      <c r="D708" s="22" t="s">
        <v>1716</v>
      </c>
      <c r="E708" s="67">
        <v>1.4999999999999999E-2</v>
      </c>
      <c r="F708" s="24" t="s">
        <v>87</v>
      </c>
      <c r="G708" s="25" t="s">
        <v>87</v>
      </c>
      <c r="K708" s="27">
        <f t="shared" si="65"/>
        <v>0</v>
      </c>
      <c r="N708" s="27">
        <f t="shared" si="66"/>
        <v>0</v>
      </c>
      <c r="O708" s="38"/>
    </row>
    <row r="709" spans="1:15" x14ac:dyDescent="0.2">
      <c r="A709" s="67">
        <v>248</v>
      </c>
      <c r="C709" s="72">
        <v>43206</v>
      </c>
      <c r="D709" s="22" t="s">
        <v>1719</v>
      </c>
      <c r="E709" s="67">
        <v>7.5369999999999999</v>
      </c>
      <c r="F709" s="24" t="s">
        <v>1720</v>
      </c>
      <c r="G709" s="25" t="s">
        <v>1721</v>
      </c>
      <c r="H709" s="24">
        <v>1020</v>
      </c>
      <c r="I709" s="27">
        <v>0.5</v>
      </c>
      <c r="J709" s="70">
        <v>31690</v>
      </c>
      <c r="K709" s="27">
        <f t="shared" si="65"/>
        <v>90540</v>
      </c>
      <c r="L709" s="71">
        <v>147000</v>
      </c>
      <c r="M709" s="71">
        <v>588</v>
      </c>
      <c r="N709" s="27">
        <f t="shared" si="66"/>
        <v>588.5</v>
      </c>
      <c r="O709" s="38"/>
    </row>
    <row r="710" spans="1:15" x14ac:dyDescent="0.2">
      <c r="A710" s="67">
        <v>250</v>
      </c>
      <c r="C710" s="72">
        <v>43206</v>
      </c>
      <c r="D710" s="22" t="s">
        <v>1722</v>
      </c>
      <c r="E710" s="67">
        <v>40</v>
      </c>
      <c r="F710" s="24" t="s">
        <v>1725</v>
      </c>
      <c r="G710" s="25" t="s">
        <v>1726</v>
      </c>
      <c r="H710" s="24">
        <v>1220</v>
      </c>
      <c r="I710" s="27">
        <v>1.5</v>
      </c>
      <c r="J710" s="70">
        <v>85930</v>
      </c>
      <c r="K710" s="27">
        <f t="shared" si="65"/>
        <v>245510</v>
      </c>
      <c r="L710" s="71">
        <v>20000</v>
      </c>
      <c r="M710" s="71">
        <v>80</v>
      </c>
      <c r="N710" s="27">
        <f t="shared" si="66"/>
        <v>81.5</v>
      </c>
      <c r="O710" s="38"/>
    </row>
    <row r="711" spans="1:15" x14ac:dyDescent="0.2">
      <c r="D711" s="22" t="s">
        <v>1723</v>
      </c>
      <c r="E711" s="67">
        <v>0.2</v>
      </c>
      <c r="F711" s="24" t="s">
        <v>87</v>
      </c>
      <c r="G711" s="25" t="s">
        <v>87</v>
      </c>
      <c r="K711" s="27">
        <f t="shared" si="65"/>
        <v>0</v>
      </c>
      <c r="N711" s="27">
        <f t="shared" si="66"/>
        <v>0</v>
      </c>
      <c r="O711" s="38"/>
    </row>
    <row r="712" spans="1:15" x14ac:dyDescent="0.2">
      <c r="D712" s="22" t="s">
        <v>1724</v>
      </c>
      <c r="E712" s="67">
        <v>0.43</v>
      </c>
      <c r="F712" s="24" t="s">
        <v>87</v>
      </c>
      <c r="G712" s="25" t="s">
        <v>87</v>
      </c>
      <c r="K712" s="27">
        <f t="shared" si="65"/>
        <v>0</v>
      </c>
      <c r="N712" s="27">
        <f t="shared" si="66"/>
        <v>0</v>
      </c>
      <c r="O712" s="38"/>
    </row>
    <row r="713" spans="1:15" x14ac:dyDescent="0.2">
      <c r="A713" s="67" t="s">
        <v>1727</v>
      </c>
      <c r="C713" s="72">
        <v>43206</v>
      </c>
      <c r="D713" s="22" t="s">
        <v>1728</v>
      </c>
      <c r="E713" s="67" t="s">
        <v>1733</v>
      </c>
      <c r="F713" s="24" t="s">
        <v>1735</v>
      </c>
      <c r="G713" s="25" t="s">
        <v>1736</v>
      </c>
      <c r="H713" s="24">
        <v>1190</v>
      </c>
      <c r="I713" s="27">
        <v>2.5</v>
      </c>
      <c r="J713" s="70">
        <v>20770</v>
      </c>
      <c r="K713" s="27">
        <f t="shared" si="65"/>
        <v>59340</v>
      </c>
      <c r="N713" s="27">
        <f t="shared" si="66"/>
        <v>2.5</v>
      </c>
      <c r="O713" s="38"/>
    </row>
    <row r="714" spans="1:15" x14ac:dyDescent="0.2">
      <c r="D714" s="22" t="s">
        <v>1729</v>
      </c>
      <c r="E714" s="67" t="s">
        <v>1734</v>
      </c>
      <c r="F714" s="24" t="s">
        <v>87</v>
      </c>
      <c r="G714" s="25" t="s">
        <v>87</v>
      </c>
      <c r="K714" s="27">
        <f t="shared" si="65"/>
        <v>0</v>
      </c>
      <c r="N714" s="27">
        <f t="shared" si="66"/>
        <v>0</v>
      </c>
      <c r="O714" s="38"/>
    </row>
    <row r="715" spans="1:15" x14ac:dyDescent="0.2">
      <c r="D715" s="22" t="s">
        <v>1730</v>
      </c>
      <c r="E715" s="67">
        <v>3.8319999999999999</v>
      </c>
      <c r="F715" s="24" t="s">
        <v>87</v>
      </c>
      <c r="G715" s="25" t="s">
        <v>87</v>
      </c>
      <c r="H715" s="24">
        <v>1060</v>
      </c>
      <c r="K715" s="27">
        <f t="shared" si="65"/>
        <v>0</v>
      </c>
      <c r="N715" s="27">
        <f t="shared" si="66"/>
        <v>0</v>
      </c>
      <c r="O715" s="38"/>
    </row>
    <row r="716" spans="1:15" x14ac:dyDescent="0.2">
      <c r="D716" s="22" t="s">
        <v>1731</v>
      </c>
      <c r="E716" s="67">
        <v>0.56699999999999995</v>
      </c>
      <c r="F716" s="24" t="s">
        <v>87</v>
      </c>
      <c r="G716" s="25" t="s">
        <v>87</v>
      </c>
      <c r="K716" s="27">
        <f t="shared" si="65"/>
        <v>0</v>
      </c>
      <c r="N716" s="27">
        <f t="shared" si="66"/>
        <v>0</v>
      </c>
      <c r="O716" s="38"/>
    </row>
    <row r="717" spans="1:15" s="43" customFormat="1" x14ac:dyDescent="0.2">
      <c r="A717" s="39"/>
      <c r="B717" s="40"/>
      <c r="C717" s="41"/>
      <c r="D717" s="42" t="s">
        <v>1732</v>
      </c>
      <c r="E717" s="39">
        <v>0.97799999999999998</v>
      </c>
      <c r="F717" s="43" t="s">
        <v>87</v>
      </c>
      <c r="G717" s="44" t="s">
        <v>87</v>
      </c>
      <c r="I717" s="45"/>
      <c r="J717" s="45"/>
      <c r="K717" s="45">
        <f t="shared" si="65"/>
        <v>0</v>
      </c>
      <c r="L717" s="46"/>
      <c r="M717" s="46"/>
      <c r="N717" s="45">
        <f t="shared" si="66"/>
        <v>0</v>
      </c>
      <c r="O717" s="47"/>
    </row>
    <row r="718" spans="1:15" x14ac:dyDescent="0.2">
      <c r="N718" s="27">
        <f>SUM(N700:N717)</f>
        <v>2099.48</v>
      </c>
      <c r="O718" s="36">
        <v>67084</v>
      </c>
    </row>
    <row r="721" spans="1:15" x14ac:dyDescent="0.2">
      <c r="A721" s="67">
        <v>247</v>
      </c>
      <c r="C721" s="72">
        <v>43206</v>
      </c>
      <c r="D721" s="22" t="s">
        <v>1713</v>
      </c>
      <c r="E721" s="67">
        <v>1.9</v>
      </c>
      <c r="F721" s="24" t="s">
        <v>1714</v>
      </c>
      <c r="G721" s="25" t="s">
        <v>1712</v>
      </c>
      <c r="H721" s="24">
        <v>1070</v>
      </c>
      <c r="I721" s="27">
        <v>0.5</v>
      </c>
      <c r="J721" s="70">
        <v>2330</v>
      </c>
      <c r="K721" s="27">
        <f t="shared" ref="K721:K727" si="67">ROUND(J721/0.35,-1)</f>
        <v>6660</v>
      </c>
      <c r="L721" s="71">
        <v>15000</v>
      </c>
      <c r="M721" s="71">
        <v>60</v>
      </c>
      <c r="N721" s="27">
        <f t="shared" ref="N721:N727" si="68">SUM(I721+M721)</f>
        <v>60.5</v>
      </c>
    </row>
    <row r="722" spans="1:15" x14ac:dyDescent="0.2">
      <c r="A722" s="67">
        <v>249</v>
      </c>
      <c r="C722" s="72">
        <v>43206</v>
      </c>
      <c r="D722" s="22" t="s">
        <v>1710</v>
      </c>
      <c r="E722" s="67">
        <v>1</v>
      </c>
      <c r="F722" s="24" t="s">
        <v>1711</v>
      </c>
      <c r="G722" s="25" t="s">
        <v>1712</v>
      </c>
      <c r="H722" s="24">
        <v>1070</v>
      </c>
      <c r="I722" s="27">
        <v>0.5</v>
      </c>
      <c r="J722" s="70">
        <v>3000</v>
      </c>
      <c r="K722" s="27">
        <f t="shared" si="67"/>
        <v>8570</v>
      </c>
      <c r="L722" s="71">
        <v>8500</v>
      </c>
      <c r="M722" s="71">
        <v>34</v>
      </c>
      <c r="N722" s="27">
        <f t="shared" si="68"/>
        <v>34.5</v>
      </c>
    </row>
    <row r="723" spans="1:15" x14ac:dyDescent="0.2">
      <c r="A723" s="67">
        <v>240</v>
      </c>
      <c r="C723" s="72">
        <v>43203</v>
      </c>
      <c r="D723" s="22" t="s">
        <v>1769</v>
      </c>
      <c r="E723" s="67">
        <v>6.2629999999999999</v>
      </c>
      <c r="F723" s="24" t="s">
        <v>1770</v>
      </c>
      <c r="G723" s="25" t="s">
        <v>1771</v>
      </c>
      <c r="H723" s="24">
        <v>1160</v>
      </c>
      <c r="I723" s="27">
        <v>0.5</v>
      </c>
      <c r="J723" s="70">
        <v>47550</v>
      </c>
      <c r="K723" s="27">
        <f t="shared" si="67"/>
        <v>135860</v>
      </c>
      <c r="L723" s="71">
        <v>160000</v>
      </c>
      <c r="M723" s="71">
        <v>640</v>
      </c>
      <c r="N723" s="27">
        <f t="shared" si="68"/>
        <v>640.5</v>
      </c>
    </row>
    <row r="724" spans="1:15" x14ac:dyDescent="0.2">
      <c r="A724" s="67">
        <v>242</v>
      </c>
      <c r="C724" s="72">
        <v>43203</v>
      </c>
      <c r="D724" s="22" t="s">
        <v>1772</v>
      </c>
      <c r="E724" s="67" t="s">
        <v>1773</v>
      </c>
      <c r="F724" s="24" t="s">
        <v>1774</v>
      </c>
      <c r="G724" s="25" t="s">
        <v>1775</v>
      </c>
      <c r="H724" s="24">
        <v>3010</v>
      </c>
      <c r="I724" s="27">
        <v>0.5</v>
      </c>
      <c r="J724" s="70">
        <v>10590</v>
      </c>
      <c r="K724" s="27">
        <f t="shared" si="67"/>
        <v>30260</v>
      </c>
      <c r="L724" s="71">
        <v>60000</v>
      </c>
      <c r="M724" s="71">
        <v>240</v>
      </c>
      <c r="N724" s="27">
        <f t="shared" si="68"/>
        <v>240.5</v>
      </c>
      <c r="O724" s="38"/>
    </row>
    <row r="725" spans="1:15" x14ac:dyDescent="0.2">
      <c r="A725" s="67">
        <v>243</v>
      </c>
      <c r="C725" s="72">
        <v>43203</v>
      </c>
      <c r="D725" s="22" t="s">
        <v>1776</v>
      </c>
      <c r="E725" s="67">
        <v>47.829000000000001</v>
      </c>
      <c r="F725" s="24" t="s">
        <v>1778</v>
      </c>
      <c r="G725" s="25" t="s">
        <v>1779</v>
      </c>
      <c r="H725" s="24">
        <v>1210</v>
      </c>
      <c r="I725" s="27">
        <v>1</v>
      </c>
      <c r="J725" s="70">
        <v>59040</v>
      </c>
      <c r="K725" s="27">
        <f t="shared" si="67"/>
        <v>168690</v>
      </c>
      <c r="L725" s="71">
        <v>106500</v>
      </c>
      <c r="M725" s="71">
        <v>426</v>
      </c>
      <c r="N725" s="27">
        <f t="shared" si="68"/>
        <v>427</v>
      </c>
      <c r="O725" s="38"/>
    </row>
    <row r="726" spans="1:15" x14ac:dyDescent="0.2">
      <c r="D726" s="22" t="s">
        <v>1777</v>
      </c>
      <c r="E726" s="67">
        <v>5.665</v>
      </c>
      <c r="F726" s="24" t="s">
        <v>87</v>
      </c>
      <c r="G726" s="25" t="s">
        <v>87</v>
      </c>
      <c r="H726" s="24">
        <v>1020</v>
      </c>
      <c r="K726" s="27">
        <f t="shared" si="67"/>
        <v>0</v>
      </c>
      <c r="N726" s="27">
        <f t="shared" si="68"/>
        <v>0</v>
      </c>
      <c r="O726" s="38"/>
    </row>
    <row r="727" spans="1:15" x14ac:dyDescent="0.2">
      <c r="A727" s="67">
        <v>244</v>
      </c>
      <c r="C727" s="72">
        <v>43203</v>
      </c>
      <c r="D727" s="22" t="s">
        <v>1780</v>
      </c>
      <c r="E727" s="67">
        <v>1</v>
      </c>
      <c r="F727" s="24" t="s">
        <v>1782</v>
      </c>
      <c r="G727" s="25" t="s">
        <v>1783</v>
      </c>
      <c r="H727" s="24">
        <v>1010</v>
      </c>
      <c r="I727" s="27">
        <v>1</v>
      </c>
      <c r="J727" s="70">
        <v>17680</v>
      </c>
      <c r="K727" s="27">
        <f t="shared" si="67"/>
        <v>50510</v>
      </c>
      <c r="L727" s="71">
        <v>212500</v>
      </c>
      <c r="M727" s="71">
        <v>850</v>
      </c>
      <c r="N727" s="27">
        <f t="shared" si="68"/>
        <v>851</v>
      </c>
      <c r="O727" s="38"/>
    </row>
    <row r="728" spans="1:15" x14ac:dyDescent="0.2">
      <c r="D728" s="22" t="s">
        <v>1781</v>
      </c>
      <c r="E728" s="67">
        <v>0.59419999999999995</v>
      </c>
      <c r="F728" s="24" t="s">
        <v>87</v>
      </c>
      <c r="G728" s="25" t="s">
        <v>87</v>
      </c>
      <c r="O728" s="38"/>
    </row>
    <row r="729" spans="1:15" x14ac:dyDescent="0.2">
      <c r="A729" s="67" t="s">
        <v>1737</v>
      </c>
      <c r="C729" s="72">
        <v>43206</v>
      </c>
      <c r="D729" s="22" t="s">
        <v>1738</v>
      </c>
      <c r="E729" s="67" t="s">
        <v>1741</v>
      </c>
      <c r="F729" s="24" t="s">
        <v>1744</v>
      </c>
      <c r="G729" s="25" t="s">
        <v>1745</v>
      </c>
      <c r="H729" s="24">
        <v>2050</v>
      </c>
      <c r="I729" s="27">
        <v>1.5</v>
      </c>
      <c r="J729" s="70">
        <v>20320</v>
      </c>
      <c r="K729" s="27">
        <f t="shared" ref="K729:K741" si="69">ROUND(J729/0.35,-1)</f>
        <v>58060</v>
      </c>
      <c r="N729" s="27">
        <f t="shared" ref="N729:N741" si="70">SUM(I729+M729)</f>
        <v>1.5</v>
      </c>
    </row>
    <row r="730" spans="1:15" x14ac:dyDescent="0.2">
      <c r="D730" s="22" t="s">
        <v>1739</v>
      </c>
      <c r="E730" s="67" t="s">
        <v>1742</v>
      </c>
      <c r="F730" s="24" t="s">
        <v>87</v>
      </c>
      <c r="G730" s="25" t="s">
        <v>87</v>
      </c>
      <c r="K730" s="27">
        <f t="shared" si="69"/>
        <v>0</v>
      </c>
      <c r="N730" s="27">
        <f t="shared" si="70"/>
        <v>0</v>
      </c>
    </row>
    <row r="731" spans="1:15" x14ac:dyDescent="0.2">
      <c r="D731" s="22" t="s">
        <v>1740</v>
      </c>
      <c r="E731" s="67" t="s">
        <v>1743</v>
      </c>
      <c r="F731" s="24" t="s">
        <v>87</v>
      </c>
      <c r="G731" s="25" t="s">
        <v>87</v>
      </c>
      <c r="K731" s="27">
        <f t="shared" si="69"/>
        <v>0</v>
      </c>
      <c r="N731" s="27">
        <f t="shared" si="70"/>
        <v>0</v>
      </c>
    </row>
    <row r="732" spans="1:15" x14ac:dyDescent="0.2">
      <c r="A732" s="67" t="s">
        <v>1746</v>
      </c>
      <c r="C732" s="72">
        <v>43206</v>
      </c>
      <c r="D732" s="22" t="s">
        <v>1747</v>
      </c>
      <c r="E732" s="67" t="s">
        <v>1749</v>
      </c>
      <c r="F732" s="24" t="s">
        <v>1744</v>
      </c>
      <c r="G732" s="25" t="s">
        <v>1751</v>
      </c>
      <c r="H732" s="24">
        <v>2050</v>
      </c>
      <c r="I732" s="27">
        <v>1</v>
      </c>
      <c r="J732" s="70">
        <v>16480</v>
      </c>
      <c r="K732" s="27">
        <f t="shared" si="69"/>
        <v>47090</v>
      </c>
      <c r="N732" s="27">
        <f t="shared" si="70"/>
        <v>1</v>
      </c>
    </row>
    <row r="733" spans="1:15" x14ac:dyDescent="0.2">
      <c r="D733" s="22" t="s">
        <v>1748</v>
      </c>
      <c r="E733" s="67" t="s">
        <v>1750</v>
      </c>
      <c r="F733" s="24" t="s">
        <v>87</v>
      </c>
      <c r="G733" s="25" t="s">
        <v>87</v>
      </c>
      <c r="K733" s="27">
        <f t="shared" si="69"/>
        <v>0</v>
      </c>
      <c r="N733" s="27">
        <f t="shared" si="70"/>
        <v>0</v>
      </c>
    </row>
    <row r="734" spans="1:15" x14ac:dyDescent="0.2">
      <c r="A734" s="67" t="s">
        <v>1752</v>
      </c>
      <c r="C734" s="72">
        <v>43207</v>
      </c>
      <c r="D734" s="22" t="s">
        <v>873</v>
      </c>
      <c r="E734" s="67">
        <v>60</v>
      </c>
      <c r="F734" s="24" t="s">
        <v>1754</v>
      </c>
      <c r="G734" s="25" t="s">
        <v>1753</v>
      </c>
      <c r="H734" s="24">
        <v>1130</v>
      </c>
      <c r="I734" s="27">
        <v>0.5</v>
      </c>
      <c r="J734" s="70">
        <v>104510</v>
      </c>
      <c r="K734" s="27">
        <f t="shared" si="69"/>
        <v>298600</v>
      </c>
      <c r="N734" s="27">
        <f t="shared" si="70"/>
        <v>0.5</v>
      </c>
    </row>
    <row r="735" spans="1:15" x14ac:dyDescent="0.2">
      <c r="A735" s="67" t="s">
        <v>1755</v>
      </c>
      <c r="C735" s="72">
        <v>43207</v>
      </c>
      <c r="D735" s="22" t="s">
        <v>1756</v>
      </c>
      <c r="E735" s="67">
        <v>59.146000000000001</v>
      </c>
      <c r="F735" s="24" t="s">
        <v>1757</v>
      </c>
      <c r="G735" s="25" t="s">
        <v>1758</v>
      </c>
      <c r="H735" s="24">
        <v>1130</v>
      </c>
      <c r="I735" s="27">
        <v>0.5</v>
      </c>
      <c r="J735" s="70">
        <v>61280</v>
      </c>
      <c r="K735" s="27">
        <f t="shared" si="69"/>
        <v>175090</v>
      </c>
      <c r="N735" s="27">
        <f t="shared" si="70"/>
        <v>0.5</v>
      </c>
    </row>
    <row r="736" spans="1:15" x14ac:dyDescent="0.2">
      <c r="A736" s="67" t="s">
        <v>1759</v>
      </c>
      <c r="C736" s="72">
        <v>43207</v>
      </c>
      <c r="D736" s="22" t="s">
        <v>1756</v>
      </c>
      <c r="E736" s="67">
        <v>59.146000000000001</v>
      </c>
      <c r="F736" s="25" t="s">
        <v>1758</v>
      </c>
      <c r="G736" s="25" t="s">
        <v>1760</v>
      </c>
      <c r="H736" s="24">
        <v>1130</v>
      </c>
      <c r="I736" s="27">
        <v>0.5</v>
      </c>
      <c r="J736" s="70">
        <v>61280</v>
      </c>
      <c r="K736" s="27">
        <f t="shared" si="69"/>
        <v>175090</v>
      </c>
      <c r="N736" s="27">
        <f t="shared" si="70"/>
        <v>0.5</v>
      </c>
    </row>
    <row r="737" spans="1:15" x14ac:dyDescent="0.2">
      <c r="A737" s="67">
        <v>252</v>
      </c>
      <c r="C737" s="72">
        <v>43208</v>
      </c>
      <c r="D737" s="22" t="s">
        <v>1761</v>
      </c>
      <c r="E737" s="67">
        <v>36.939</v>
      </c>
      <c r="F737" s="24" t="s">
        <v>1764</v>
      </c>
      <c r="G737" s="25" t="s">
        <v>1765</v>
      </c>
      <c r="H737" s="24">
        <v>3010</v>
      </c>
      <c r="I737" s="27">
        <v>1.5</v>
      </c>
      <c r="J737" s="70">
        <v>104430</v>
      </c>
      <c r="K737" s="27">
        <f t="shared" si="69"/>
        <v>298370</v>
      </c>
      <c r="L737" s="71">
        <v>100000</v>
      </c>
      <c r="M737" s="71">
        <v>400</v>
      </c>
      <c r="N737" s="27">
        <f t="shared" si="70"/>
        <v>401.5</v>
      </c>
    </row>
    <row r="738" spans="1:15" x14ac:dyDescent="0.2">
      <c r="D738" s="22" t="s">
        <v>1762</v>
      </c>
      <c r="E738" s="67">
        <v>8.7999999999999995E-2</v>
      </c>
      <c r="F738" s="24" t="s">
        <v>87</v>
      </c>
      <c r="G738" s="25" t="s">
        <v>87</v>
      </c>
      <c r="H738" s="24">
        <v>1190</v>
      </c>
      <c r="K738" s="27">
        <f t="shared" si="69"/>
        <v>0</v>
      </c>
      <c r="N738" s="27">
        <f t="shared" si="70"/>
        <v>0</v>
      </c>
    </row>
    <row r="739" spans="1:15" x14ac:dyDescent="0.2">
      <c r="D739" s="22" t="s">
        <v>1763</v>
      </c>
      <c r="E739" s="67">
        <v>4.7869999999999999</v>
      </c>
      <c r="F739" s="24" t="s">
        <v>87</v>
      </c>
      <c r="G739" s="25" t="s">
        <v>87</v>
      </c>
      <c r="H739" s="24">
        <v>3010</v>
      </c>
      <c r="K739" s="27">
        <f t="shared" si="69"/>
        <v>0</v>
      </c>
      <c r="N739" s="27">
        <f t="shared" si="70"/>
        <v>0</v>
      </c>
    </row>
    <row r="740" spans="1:15" x14ac:dyDescent="0.2">
      <c r="A740" s="67">
        <v>251</v>
      </c>
      <c r="C740" s="72">
        <v>43206</v>
      </c>
      <c r="D740" s="22" t="s">
        <v>1766</v>
      </c>
      <c r="E740" s="67">
        <v>20.100000000000001</v>
      </c>
      <c r="F740" s="24" t="s">
        <v>1767</v>
      </c>
      <c r="G740" s="25" t="s">
        <v>1768</v>
      </c>
      <c r="H740" s="24">
        <v>1220</v>
      </c>
      <c r="I740" s="27">
        <v>0.5</v>
      </c>
      <c r="J740" s="70">
        <v>29770</v>
      </c>
      <c r="K740" s="27">
        <f t="shared" si="69"/>
        <v>85060</v>
      </c>
      <c r="L740" s="71">
        <v>170000</v>
      </c>
      <c r="M740" s="71">
        <v>680</v>
      </c>
      <c r="N740" s="27">
        <f t="shared" si="70"/>
        <v>680.5</v>
      </c>
    </row>
    <row r="741" spans="1:15" s="43" customFormat="1" x14ac:dyDescent="0.2">
      <c r="A741" s="39" t="s">
        <v>1784</v>
      </c>
      <c r="B741" s="40"/>
      <c r="C741" s="41">
        <v>43208</v>
      </c>
      <c r="D741" s="42" t="s">
        <v>1785</v>
      </c>
      <c r="E741" s="39" t="s">
        <v>1786</v>
      </c>
      <c r="F741" s="43" t="s">
        <v>886</v>
      </c>
      <c r="G741" s="44" t="s">
        <v>1787</v>
      </c>
      <c r="H741" s="43">
        <v>3010</v>
      </c>
      <c r="I741" s="45">
        <v>0.5</v>
      </c>
      <c r="J741" s="45">
        <v>44330</v>
      </c>
      <c r="K741" s="45">
        <f t="shared" si="69"/>
        <v>126660</v>
      </c>
      <c r="L741" s="46"/>
      <c r="M741" s="46"/>
      <c r="N741" s="45">
        <f t="shared" si="70"/>
        <v>0.5</v>
      </c>
      <c r="O741" s="47"/>
    </row>
    <row r="742" spans="1:15" x14ac:dyDescent="0.2">
      <c r="N742" s="27">
        <f>SUM(N721:N741)</f>
        <v>3340.5</v>
      </c>
      <c r="O742" s="36">
        <v>67113</v>
      </c>
    </row>
    <row r="743" spans="1:15" ht="12" customHeight="1" x14ac:dyDescent="0.2"/>
    <row r="744" spans="1:15" x14ac:dyDescent="0.2">
      <c r="A744" s="67">
        <v>228</v>
      </c>
      <c r="C744" s="72">
        <v>43200</v>
      </c>
      <c r="D744" s="22" t="s">
        <v>1637</v>
      </c>
      <c r="E744" s="67">
        <v>3.6419999999999999</v>
      </c>
      <c r="F744" s="24" t="s">
        <v>1638</v>
      </c>
      <c r="G744" s="25" t="s">
        <v>1639</v>
      </c>
      <c r="H744" s="24">
        <v>1100</v>
      </c>
      <c r="I744" s="27">
        <v>0.5</v>
      </c>
      <c r="J744" s="70">
        <v>30860</v>
      </c>
      <c r="K744" s="27">
        <f t="shared" ref="K744:K773" si="71">ROUND(J744/0.35,-1)</f>
        <v>88170</v>
      </c>
      <c r="L744" s="71">
        <v>125000</v>
      </c>
      <c r="M744" s="71">
        <v>500</v>
      </c>
      <c r="N744" s="27">
        <f t="shared" ref="N744:N773" si="72">SUM(I744+M744)</f>
        <v>500.5</v>
      </c>
    </row>
    <row r="745" spans="1:15" x14ac:dyDescent="0.2">
      <c r="A745" s="67">
        <v>253</v>
      </c>
      <c r="C745" s="72">
        <v>43208</v>
      </c>
      <c r="D745" s="22" t="s">
        <v>1792</v>
      </c>
      <c r="E745" s="67">
        <v>0.2432</v>
      </c>
      <c r="F745" s="24" t="s">
        <v>1793</v>
      </c>
      <c r="G745" s="25" t="s">
        <v>1794</v>
      </c>
      <c r="H745" s="24">
        <v>3010</v>
      </c>
      <c r="I745" s="27">
        <v>0.5</v>
      </c>
      <c r="J745" s="70">
        <v>30860</v>
      </c>
      <c r="K745" s="27">
        <f t="shared" si="71"/>
        <v>88170</v>
      </c>
      <c r="L745" s="71">
        <v>128000</v>
      </c>
      <c r="M745" s="71">
        <v>512</v>
      </c>
      <c r="N745" s="27">
        <f t="shared" si="72"/>
        <v>512.5</v>
      </c>
    </row>
    <row r="746" spans="1:15" x14ac:dyDescent="0.2">
      <c r="A746" s="67">
        <v>254</v>
      </c>
      <c r="C746" s="72">
        <v>43208</v>
      </c>
      <c r="D746" s="22" t="s">
        <v>1795</v>
      </c>
      <c r="E746" s="67" t="s">
        <v>1797</v>
      </c>
      <c r="F746" s="24" t="s">
        <v>1799</v>
      </c>
      <c r="G746" s="25" t="s">
        <v>1800</v>
      </c>
      <c r="H746" s="24">
        <v>3010</v>
      </c>
      <c r="I746" s="27">
        <v>1</v>
      </c>
      <c r="J746" s="70">
        <v>50090</v>
      </c>
      <c r="K746" s="27">
        <f t="shared" si="71"/>
        <v>143110</v>
      </c>
      <c r="L746" s="71">
        <v>138000</v>
      </c>
      <c r="M746" s="71">
        <v>552</v>
      </c>
      <c r="N746" s="27">
        <f t="shared" si="72"/>
        <v>553</v>
      </c>
    </row>
    <row r="747" spans="1:15" x14ac:dyDescent="0.2">
      <c r="D747" s="22" t="s">
        <v>1796</v>
      </c>
      <c r="E747" s="67" t="s">
        <v>1798</v>
      </c>
      <c r="F747" s="24" t="s">
        <v>87</v>
      </c>
      <c r="G747" s="25" t="s">
        <v>87</v>
      </c>
      <c r="K747" s="27">
        <f t="shared" si="71"/>
        <v>0</v>
      </c>
      <c r="N747" s="27">
        <f t="shared" si="72"/>
        <v>0</v>
      </c>
      <c r="O747" s="38"/>
    </row>
    <row r="748" spans="1:15" x14ac:dyDescent="0.2">
      <c r="A748" s="67" t="s">
        <v>1788</v>
      </c>
      <c r="C748" s="72">
        <v>43208</v>
      </c>
      <c r="D748" s="22" t="s">
        <v>1789</v>
      </c>
      <c r="E748" s="67" t="s">
        <v>122</v>
      </c>
      <c r="F748" s="24" t="s">
        <v>1790</v>
      </c>
      <c r="G748" s="25" t="s">
        <v>1791</v>
      </c>
      <c r="H748" s="24">
        <v>2050</v>
      </c>
      <c r="I748" s="27">
        <v>0.5</v>
      </c>
      <c r="J748" s="70">
        <v>17710</v>
      </c>
      <c r="K748" s="27">
        <f t="shared" si="71"/>
        <v>50600</v>
      </c>
      <c r="N748" s="27">
        <f t="shared" si="72"/>
        <v>0.5</v>
      </c>
    </row>
    <row r="749" spans="1:15" x14ac:dyDescent="0.2">
      <c r="A749" s="67">
        <v>255</v>
      </c>
      <c r="C749" s="72">
        <v>43209</v>
      </c>
      <c r="D749" s="22" t="s">
        <v>1801</v>
      </c>
      <c r="E749" s="67">
        <v>0.46</v>
      </c>
      <c r="F749" s="24" t="s">
        <v>1802</v>
      </c>
      <c r="G749" s="25" t="s">
        <v>1803</v>
      </c>
      <c r="H749" s="24">
        <v>1100</v>
      </c>
      <c r="I749" s="27">
        <v>0.5</v>
      </c>
      <c r="J749" s="70">
        <v>26340</v>
      </c>
      <c r="K749" s="27">
        <f t="shared" si="71"/>
        <v>75260</v>
      </c>
      <c r="L749" s="71">
        <v>95000</v>
      </c>
      <c r="M749" s="71">
        <v>380</v>
      </c>
      <c r="N749" s="27">
        <f t="shared" si="72"/>
        <v>380.5</v>
      </c>
    </row>
    <row r="750" spans="1:15" x14ac:dyDescent="0.2">
      <c r="A750" s="67" t="s">
        <v>1804</v>
      </c>
      <c r="C750" s="72">
        <v>43209</v>
      </c>
      <c r="D750" s="22" t="s">
        <v>1805</v>
      </c>
      <c r="E750" s="67" t="s">
        <v>1807</v>
      </c>
      <c r="F750" s="24" t="s">
        <v>107</v>
      </c>
      <c r="G750" s="25" t="s">
        <v>1809</v>
      </c>
      <c r="H750" s="24">
        <v>3010</v>
      </c>
      <c r="I750" s="27">
        <v>1</v>
      </c>
      <c r="J750" s="70">
        <v>84440</v>
      </c>
      <c r="K750" s="27">
        <f t="shared" si="71"/>
        <v>241260</v>
      </c>
      <c r="N750" s="27">
        <f t="shared" si="72"/>
        <v>1</v>
      </c>
    </row>
    <row r="751" spans="1:15" x14ac:dyDescent="0.2">
      <c r="D751" s="22" t="s">
        <v>1806</v>
      </c>
      <c r="E751" s="67" t="s">
        <v>1808</v>
      </c>
      <c r="F751" s="24" t="s">
        <v>87</v>
      </c>
      <c r="G751" s="25" t="s">
        <v>87</v>
      </c>
      <c r="K751" s="27">
        <f t="shared" si="71"/>
        <v>0</v>
      </c>
      <c r="N751" s="27">
        <f t="shared" si="72"/>
        <v>0</v>
      </c>
    </row>
    <row r="752" spans="1:15" x14ac:dyDescent="0.2">
      <c r="A752" s="67" t="s">
        <v>1810</v>
      </c>
      <c r="C752" s="72">
        <v>43209</v>
      </c>
      <c r="D752" s="22" t="s">
        <v>1811</v>
      </c>
      <c r="E752" s="67">
        <v>0.22</v>
      </c>
      <c r="F752" s="24" t="s">
        <v>1812</v>
      </c>
      <c r="G752" s="25" t="s">
        <v>1813</v>
      </c>
      <c r="H752" s="24">
        <v>1220</v>
      </c>
      <c r="I752" s="27">
        <v>0.5</v>
      </c>
      <c r="J752" s="70">
        <v>275040</v>
      </c>
      <c r="K752" s="27">
        <f t="shared" si="71"/>
        <v>785830</v>
      </c>
      <c r="N752" s="27">
        <f t="shared" si="72"/>
        <v>0.5</v>
      </c>
    </row>
    <row r="753" spans="1:14" x14ac:dyDescent="0.2">
      <c r="A753" s="67" t="s">
        <v>1814</v>
      </c>
      <c r="C753" s="72">
        <v>43209</v>
      </c>
      <c r="D753" s="22" t="s">
        <v>1525</v>
      </c>
      <c r="E753" s="67" t="s">
        <v>1815</v>
      </c>
      <c r="F753" s="24" t="s">
        <v>1526</v>
      </c>
      <c r="G753" s="25" t="s">
        <v>1816</v>
      </c>
      <c r="H753" s="24">
        <v>3010</v>
      </c>
      <c r="I753" s="27">
        <v>0.5</v>
      </c>
      <c r="J753" s="70">
        <v>20340</v>
      </c>
      <c r="K753" s="27">
        <f t="shared" si="71"/>
        <v>58110</v>
      </c>
      <c r="N753" s="27">
        <f t="shared" si="72"/>
        <v>0.5</v>
      </c>
    </row>
    <row r="754" spans="1:14" x14ac:dyDescent="0.2">
      <c r="A754" s="67" t="s">
        <v>1817</v>
      </c>
      <c r="C754" s="72">
        <v>43209</v>
      </c>
      <c r="D754" s="22" t="s">
        <v>1818</v>
      </c>
      <c r="E754" s="67" t="s">
        <v>1819</v>
      </c>
      <c r="F754" s="24" t="s">
        <v>1820</v>
      </c>
      <c r="G754" s="25" t="s">
        <v>1821</v>
      </c>
      <c r="H754" s="24">
        <v>3010</v>
      </c>
      <c r="I754" s="27">
        <v>0.5</v>
      </c>
      <c r="J754" s="70">
        <v>3610</v>
      </c>
      <c r="K754" s="27">
        <f t="shared" si="71"/>
        <v>10310</v>
      </c>
      <c r="N754" s="27">
        <f t="shared" si="72"/>
        <v>0.5</v>
      </c>
    </row>
    <row r="755" spans="1:14" x14ac:dyDescent="0.2">
      <c r="A755" s="67" t="s">
        <v>1822</v>
      </c>
      <c r="C755" s="72">
        <v>43209</v>
      </c>
      <c r="D755" s="22" t="s">
        <v>1823</v>
      </c>
      <c r="E755" s="67">
        <v>64.8</v>
      </c>
      <c r="F755" s="24" t="s">
        <v>1826</v>
      </c>
      <c r="G755" s="24" t="s">
        <v>1826</v>
      </c>
      <c r="H755" s="24">
        <v>1060</v>
      </c>
      <c r="I755" s="27">
        <v>1.5</v>
      </c>
      <c r="J755" s="70">
        <v>207980</v>
      </c>
      <c r="K755" s="27">
        <f t="shared" si="71"/>
        <v>594230</v>
      </c>
      <c r="N755" s="27">
        <f t="shared" si="72"/>
        <v>1.5</v>
      </c>
    </row>
    <row r="756" spans="1:14" x14ac:dyDescent="0.2">
      <c r="D756" s="22" t="s">
        <v>1824</v>
      </c>
      <c r="E756" s="67">
        <v>90.28</v>
      </c>
      <c r="F756" s="24" t="s">
        <v>87</v>
      </c>
      <c r="G756" s="25" t="s">
        <v>87</v>
      </c>
      <c r="H756" s="24">
        <v>1100</v>
      </c>
      <c r="K756" s="27">
        <f t="shared" si="71"/>
        <v>0</v>
      </c>
      <c r="N756" s="27">
        <f t="shared" si="72"/>
        <v>0</v>
      </c>
    </row>
    <row r="757" spans="1:14" x14ac:dyDescent="0.2">
      <c r="D757" s="22" t="s">
        <v>1825</v>
      </c>
      <c r="E757" s="67">
        <v>2.5000000000000001E-2</v>
      </c>
      <c r="F757" s="24" t="s">
        <v>87</v>
      </c>
      <c r="G757" s="25" t="s">
        <v>87</v>
      </c>
      <c r="K757" s="27">
        <f t="shared" si="71"/>
        <v>0</v>
      </c>
      <c r="N757" s="27">
        <f t="shared" si="72"/>
        <v>0</v>
      </c>
    </row>
    <row r="758" spans="1:14" x14ac:dyDescent="0.2">
      <c r="A758" s="67" t="s">
        <v>1827</v>
      </c>
      <c r="C758" s="72">
        <v>43210</v>
      </c>
      <c r="D758" s="22" t="s">
        <v>1828</v>
      </c>
      <c r="E758" s="67">
        <v>0.44350000000000001</v>
      </c>
      <c r="F758" s="24" t="s">
        <v>1836</v>
      </c>
      <c r="G758" s="25" t="s">
        <v>1837</v>
      </c>
      <c r="H758" s="24">
        <v>1150</v>
      </c>
      <c r="I758" s="27">
        <v>4</v>
      </c>
      <c r="J758" s="70">
        <v>40280</v>
      </c>
      <c r="K758" s="27">
        <f t="shared" si="71"/>
        <v>115090</v>
      </c>
      <c r="L758" s="71">
        <v>79130</v>
      </c>
      <c r="M758" s="71">
        <v>316.52</v>
      </c>
      <c r="N758" s="27">
        <f t="shared" si="72"/>
        <v>320.52</v>
      </c>
    </row>
    <row r="759" spans="1:14" x14ac:dyDescent="0.2">
      <c r="D759" s="22" t="s">
        <v>1829</v>
      </c>
      <c r="E759" s="67">
        <v>0.47810000000000002</v>
      </c>
      <c r="F759" s="24" t="s">
        <v>87</v>
      </c>
      <c r="G759" s="25" t="s">
        <v>87</v>
      </c>
      <c r="K759" s="27">
        <f t="shared" si="71"/>
        <v>0</v>
      </c>
      <c r="N759" s="27">
        <f t="shared" si="72"/>
        <v>0</v>
      </c>
    </row>
    <row r="760" spans="1:14" x14ac:dyDescent="0.2">
      <c r="D760" s="22" t="s">
        <v>1830</v>
      </c>
      <c r="E760" s="67">
        <v>0.46439999999999998</v>
      </c>
      <c r="F760" s="24" t="s">
        <v>87</v>
      </c>
      <c r="G760" s="25" t="s">
        <v>87</v>
      </c>
      <c r="K760" s="27">
        <f t="shared" si="71"/>
        <v>0</v>
      </c>
      <c r="N760" s="27">
        <f t="shared" si="72"/>
        <v>0</v>
      </c>
    </row>
    <row r="761" spans="1:14" x14ac:dyDescent="0.2">
      <c r="D761" s="22" t="s">
        <v>1831</v>
      </c>
      <c r="E761" s="67">
        <v>0.46439999999999998</v>
      </c>
      <c r="F761" s="24" t="s">
        <v>87</v>
      </c>
      <c r="G761" s="25" t="s">
        <v>87</v>
      </c>
      <c r="K761" s="27">
        <f t="shared" si="71"/>
        <v>0</v>
      </c>
      <c r="N761" s="27">
        <f t="shared" si="72"/>
        <v>0</v>
      </c>
    </row>
    <row r="762" spans="1:14" x14ac:dyDescent="0.2">
      <c r="D762" s="22" t="s">
        <v>1832</v>
      </c>
      <c r="E762" s="67">
        <v>0.51910000000000001</v>
      </c>
      <c r="F762" s="24" t="s">
        <v>87</v>
      </c>
      <c r="G762" s="25" t="s">
        <v>87</v>
      </c>
      <c r="K762" s="27">
        <f t="shared" si="71"/>
        <v>0</v>
      </c>
      <c r="N762" s="27">
        <f t="shared" si="72"/>
        <v>0</v>
      </c>
    </row>
    <row r="763" spans="1:14" x14ac:dyDescent="0.2">
      <c r="D763" s="22" t="s">
        <v>1833</v>
      </c>
      <c r="E763" s="67">
        <v>0.69750000000000001</v>
      </c>
      <c r="F763" s="24" t="s">
        <v>87</v>
      </c>
      <c r="G763" s="25" t="s">
        <v>87</v>
      </c>
      <c r="K763" s="27">
        <f t="shared" si="71"/>
        <v>0</v>
      </c>
      <c r="N763" s="27">
        <f t="shared" si="72"/>
        <v>0</v>
      </c>
    </row>
    <row r="764" spans="1:14" x14ac:dyDescent="0.2">
      <c r="D764" s="22" t="s">
        <v>1834</v>
      </c>
      <c r="E764" s="67">
        <v>0.50860000000000005</v>
      </c>
      <c r="F764" s="24" t="s">
        <v>87</v>
      </c>
      <c r="G764" s="25" t="s">
        <v>87</v>
      </c>
      <c r="K764" s="27">
        <f t="shared" si="71"/>
        <v>0</v>
      </c>
      <c r="N764" s="27">
        <f t="shared" si="72"/>
        <v>0</v>
      </c>
    </row>
    <row r="765" spans="1:14" x14ac:dyDescent="0.2">
      <c r="D765" s="22" t="s">
        <v>1835</v>
      </c>
      <c r="E765" s="67">
        <v>0.52559999999999996</v>
      </c>
      <c r="F765" s="24" t="s">
        <v>87</v>
      </c>
      <c r="G765" s="25" t="s">
        <v>87</v>
      </c>
      <c r="K765" s="27">
        <f t="shared" si="71"/>
        <v>0</v>
      </c>
      <c r="N765" s="27">
        <f t="shared" si="72"/>
        <v>0</v>
      </c>
    </row>
    <row r="766" spans="1:14" x14ac:dyDescent="0.2">
      <c r="A766" s="67" t="s">
        <v>1838</v>
      </c>
      <c r="C766" s="72">
        <v>43210</v>
      </c>
      <c r="D766" s="22" t="s">
        <v>1839</v>
      </c>
      <c r="E766" s="67" t="s">
        <v>1842</v>
      </c>
      <c r="F766" s="24" t="s">
        <v>1843</v>
      </c>
      <c r="G766" s="24" t="s">
        <v>1843</v>
      </c>
      <c r="H766" s="24">
        <v>2030</v>
      </c>
      <c r="I766" s="27">
        <v>1.5</v>
      </c>
      <c r="J766" s="70">
        <v>15830</v>
      </c>
      <c r="K766" s="27">
        <f t="shared" si="71"/>
        <v>45230</v>
      </c>
      <c r="N766" s="27">
        <f t="shared" si="72"/>
        <v>1.5</v>
      </c>
    </row>
    <row r="767" spans="1:14" x14ac:dyDescent="0.2">
      <c r="D767" s="22" t="s">
        <v>1840</v>
      </c>
      <c r="E767" s="67" t="s">
        <v>1842</v>
      </c>
      <c r="F767" s="24" t="s">
        <v>87</v>
      </c>
      <c r="G767" s="25" t="s">
        <v>87</v>
      </c>
      <c r="K767" s="27">
        <f t="shared" si="71"/>
        <v>0</v>
      </c>
      <c r="N767" s="27">
        <f t="shared" si="72"/>
        <v>0</v>
      </c>
    </row>
    <row r="768" spans="1:14" x14ac:dyDescent="0.2">
      <c r="D768" s="22" t="s">
        <v>1841</v>
      </c>
      <c r="E768" s="67" t="s">
        <v>1842</v>
      </c>
      <c r="F768" s="24" t="s">
        <v>87</v>
      </c>
      <c r="G768" s="25" t="s">
        <v>87</v>
      </c>
      <c r="K768" s="27">
        <f t="shared" si="71"/>
        <v>0</v>
      </c>
      <c r="N768" s="27">
        <f t="shared" si="72"/>
        <v>0</v>
      </c>
    </row>
    <row r="769" spans="1:15" x14ac:dyDescent="0.2">
      <c r="A769" s="67">
        <v>257</v>
      </c>
      <c r="C769" s="72">
        <v>43213</v>
      </c>
      <c r="D769" s="22" t="s">
        <v>785</v>
      </c>
      <c r="E769" s="67">
        <v>11.157999999999999</v>
      </c>
      <c r="F769" s="24" t="s">
        <v>1844</v>
      </c>
      <c r="G769" s="25" t="s">
        <v>1845</v>
      </c>
      <c r="H769" s="24">
        <v>1040</v>
      </c>
      <c r="I769" s="27">
        <v>1</v>
      </c>
      <c r="J769" s="70">
        <v>30170</v>
      </c>
      <c r="K769" s="27">
        <f t="shared" si="71"/>
        <v>86200</v>
      </c>
      <c r="L769" s="71">
        <v>86200</v>
      </c>
      <c r="M769" s="71">
        <v>344.8</v>
      </c>
      <c r="N769" s="27">
        <f t="shared" si="72"/>
        <v>345.8</v>
      </c>
    </row>
    <row r="770" spans="1:15" x14ac:dyDescent="0.2">
      <c r="D770" s="22" t="s">
        <v>784</v>
      </c>
      <c r="E770" s="67">
        <v>10.5</v>
      </c>
      <c r="F770" s="24" t="s">
        <v>87</v>
      </c>
      <c r="G770" s="25" t="s">
        <v>87</v>
      </c>
      <c r="K770" s="27">
        <f t="shared" si="71"/>
        <v>0</v>
      </c>
      <c r="N770" s="27">
        <f t="shared" si="72"/>
        <v>0</v>
      </c>
    </row>
    <row r="771" spans="1:15" x14ac:dyDescent="0.2">
      <c r="A771" s="67">
        <v>258</v>
      </c>
      <c r="C771" s="72">
        <v>43213</v>
      </c>
      <c r="D771" s="22" t="s">
        <v>1846</v>
      </c>
      <c r="E771" s="67">
        <v>0.95099999999999996</v>
      </c>
      <c r="F771" s="24" t="s">
        <v>1847</v>
      </c>
      <c r="G771" s="25" t="s">
        <v>1848</v>
      </c>
      <c r="H771" s="24">
        <v>2005</v>
      </c>
      <c r="I771" s="27">
        <v>0.5</v>
      </c>
      <c r="J771" s="70">
        <v>4600</v>
      </c>
      <c r="K771" s="27">
        <f t="shared" si="71"/>
        <v>13140</v>
      </c>
      <c r="L771" s="71">
        <v>80000</v>
      </c>
      <c r="M771" s="71">
        <v>320</v>
      </c>
      <c r="N771" s="27">
        <f t="shared" si="72"/>
        <v>320.5</v>
      </c>
    </row>
    <row r="772" spans="1:15" x14ac:dyDescent="0.2">
      <c r="A772" s="67">
        <v>259</v>
      </c>
      <c r="C772" s="72">
        <v>43213</v>
      </c>
      <c r="D772" s="22" t="s">
        <v>1849</v>
      </c>
      <c r="E772" s="67" t="s">
        <v>1850</v>
      </c>
      <c r="F772" s="24" t="s">
        <v>1050</v>
      </c>
      <c r="G772" s="25" t="s">
        <v>1851</v>
      </c>
      <c r="H772" s="24">
        <v>3010</v>
      </c>
      <c r="I772" s="27">
        <v>0.5</v>
      </c>
      <c r="J772" s="70">
        <v>20930</v>
      </c>
      <c r="K772" s="27">
        <f t="shared" si="71"/>
        <v>59800</v>
      </c>
      <c r="L772" s="71">
        <v>69900</v>
      </c>
      <c r="M772" s="71">
        <v>279.60000000000002</v>
      </c>
      <c r="N772" s="27">
        <f t="shared" si="72"/>
        <v>280.10000000000002</v>
      </c>
    </row>
    <row r="773" spans="1:15" s="43" customFormat="1" x14ac:dyDescent="0.2">
      <c r="A773" s="39">
        <v>260</v>
      </c>
      <c r="B773" s="40"/>
      <c r="C773" s="41">
        <v>43213</v>
      </c>
      <c r="D773" s="42" t="s">
        <v>1852</v>
      </c>
      <c r="E773" s="39">
        <v>2.7982</v>
      </c>
      <c r="F773" s="43" t="s">
        <v>1853</v>
      </c>
      <c r="G773" s="44" t="s">
        <v>1854</v>
      </c>
      <c r="H773" s="43">
        <v>1210</v>
      </c>
      <c r="I773" s="45">
        <v>0.5</v>
      </c>
      <c r="J773" s="45">
        <v>10520</v>
      </c>
      <c r="K773" s="45">
        <f t="shared" si="71"/>
        <v>30060</v>
      </c>
      <c r="L773" s="46">
        <v>17000</v>
      </c>
      <c r="M773" s="46">
        <v>68</v>
      </c>
      <c r="N773" s="45">
        <f t="shared" si="72"/>
        <v>68.5</v>
      </c>
      <c r="O773" s="47"/>
    </row>
    <row r="774" spans="1:15" x14ac:dyDescent="0.2">
      <c r="N774" s="27">
        <f>SUM(N744:N773)</f>
        <v>3287.92</v>
      </c>
      <c r="O774" s="36">
        <v>67159</v>
      </c>
    </row>
    <row r="776" spans="1:15" x14ac:dyDescent="0.2">
      <c r="A776" s="67">
        <v>261</v>
      </c>
      <c r="C776" s="72">
        <v>43214</v>
      </c>
      <c r="D776" s="22" t="s">
        <v>1038</v>
      </c>
      <c r="E776" s="67">
        <v>0.2</v>
      </c>
      <c r="F776" s="24" t="s">
        <v>1040</v>
      </c>
      <c r="G776" s="25" t="s">
        <v>1855</v>
      </c>
      <c r="H776" s="24">
        <v>1190</v>
      </c>
      <c r="I776" s="27">
        <v>0.5</v>
      </c>
      <c r="J776" s="70">
        <v>19680</v>
      </c>
      <c r="K776" s="27">
        <f t="shared" ref="K776:K787" si="73">ROUND(J776/0.35,-1)</f>
        <v>56230</v>
      </c>
      <c r="L776" s="71">
        <v>14175</v>
      </c>
      <c r="M776" s="71">
        <v>56.7</v>
      </c>
      <c r="N776" s="27">
        <f t="shared" ref="N776:N787" si="74">SUM(I776+M776)</f>
        <v>57.2</v>
      </c>
    </row>
    <row r="777" spans="1:15" x14ac:dyDescent="0.2">
      <c r="A777" s="67" t="s">
        <v>1856</v>
      </c>
      <c r="C777" s="72">
        <v>43214</v>
      </c>
      <c r="D777" s="22" t="s">
        <v>1857</v>
      </c>
      <c r="E777" s="67" t="s">
        <v>1858</v>
      </c>
      <c r="F777" s="24" t="s">
        <v>1859</v>
      </c>
      <c r="G777" s="25" t="s">
        <v>1860</v>
      </c>
      <c r="H777" s="24">
        <v>3010</v>
      </c>
      <c r="I777" s="27">
        <v>0.5</v>
      </c>
      <c r="J777" s="70">
        <v>41410</v>
      </c>
      <c r="K777" s="27">
        <f t="shared" si="73"/>
        <v>118310</v>
      </c>
      <c r="N777" s="27">
        <f t="shared" si="74"/>
        <v>0.5</v>
      </c>
    </row>
    <row r="778" spans="1:15" x14ac:dyDescent="0.2">
      <c r="A778" s="67">
        <v>262</v>
      </c>
      <c r="C778" s="72">
        <v>43214</v>
      </c>
      <c r="D778" s="22" t="s">
        <v>1861</v>
      </c>
      <c r="E778" s="67">
        <v>2.1160000000000001</v>
      </c>
      <c r="F778" s="24" t="s">
        <v>1862</v>
      </c>
      <c r="G778" s="25" t="s">
        <v>1863</v>
      </c>
      <c r="H778" s="24">
        <v>1120</v>
      </c>
      <c r="I778" s="27">
        <v>0.5</v>
      </c>
      <c r="J778" s="70">
        <v>10580</v>
      </c>
      <c r="K778" s="27">
        <f t="shared" si="73"/>
        <v>30230</v>
      </c>
      <c r="L778" s="71">
        <v>22640</v>
      </c>
      <c r="M778" s="71">
        <v>90.56</v>
      </c>
      <c r="N778" s="27">
        <f t="shared" si="74"/>
        <v>91.06</v>
      </c>
    </row>
    <row r="779" spans="1:15" x14ac:dyDescent="0.2">
      <c r="A779" s="67">
        <v>263</v>
      </c>
      <c r="C779" s="72">
        <v>43214</v>
      </c>
      <c r="D779" s="22" t="s">
        <v>1864</v>
      </c>
      <c r="E779" s="67">
        <v>3.7080000000000002</v>
      </c>
      <c r="F779" s="24" t="s">
        <v>1865</v>
      </c>
      <c r="G779" s="25" t="s">
        <v>1866</v>
      </c>
      <c r="H779" s="24">
        <v>1200</v>
      </c>
      <c r="I779" s="27">
        <v>0.5</v>
      </c>
      <c r="J779" s="70">
        <v>13520</v>
      </c>
      <c r="K779" s="27">
        <f t="shared" si="73"/>
        <v>38630</v>
      </c>
      <c r="L779" s="71">
        <v>24000</v>
      </c>
      <c r="M779" s="71">
        <v>96</v>
      </c>
      <c r="N779" s="27">
        <f t="shared" si="74"/>
        <v>96.5</v>
      </c>
    </row>
    <row r="780" spans="1:15" x14ac:dyDescent="0.2">
      <c r="A780" s="67">
        <v>264</v>
      </c>
      <c r="C780" s="72">
        <v>43214</v>
      </c>
      <c r="D780" s="22" t="s">
        <v>1867</v>
      </c>
      <c r="E780" s="67">
        <v>7.6029</v>
      </c>
      <c r="F780" s="24" t="s">
        <v>1868</v>
      </c>
      <c r="G780" s="25" t="s">
        <v>1869</v>
      </c>
      <c r="H780" s="24">
        <v>1220</v>
      </c>
      <c r="I780" s="27">
        <v>0.5</v>
      </c>
      <c r="J780" s="70">
        <v>12570</v>
      </c>
      <c r="K780" s="27">
        <f t="shared" si="73"/>
        <v>35910</v>
      </c>
      <c r="L780" s="71">
        <v>60823.199999999997</v>
      </c>
      <c r="M780" s="71">
        <v>243.29</v>
      </c>
      <c r="N780" s="27">
        <f t="shared" si="74"/>
        <v>243.79</v>
      </c>
    </row>
    <row r="781" spans="1:15" x14ac:dyDescent="0.2">
      <c r="A781" s="67">
        <v>265</v>
      </c>
      <c r="C781" s="72">
        <v>43214</v>
      </c>
      <c r="D781" s="22" t="s">
        <v>1870</v>
      </c>
      <c r="E781" s="67">
        <v>3.996</v>
      </c>
      <c r="F781" s="24" t="s">
        <v>1871</v>
      </c>
      <c r="G781" s="25" t="s">
        <v>1872</v>
      </c>
      <c r="H781" s="24">
        <v>1090</v>
      </c>
      <c r="I781" s="27">
        <v>0.5</v>
      </c>
      <c r="J781" s="70">
        <v>12540</v>
      </c>
      <c r="K781" s="27">
        <f t="shared" si="73"/>
        <v>35830</v>
      </c>
      <c r="L781" s="71">
        <v>69000</v>
      </c>
      <c r="M781" s="71">
        <v>276</v>
      </c>
      <c r="N781" s="27">
        <f t="shared" si="74"/>
        <v>276.5</v>
      </c>
    </row>
    <row r="782" spans="1:15" x14ac:dyDescent="0.2">
      <c r="A782" s="67">
        <v>266</v>
      </c>
      <c r="C782" s="72">
        <v>43215</v>
      </c>
      <c r="D782" s="22" t="s">
        <v>1874</v>
      </c>
      <c r="E782" s="67">
        <v>0.24399999999999999</v>
      </c>
      <c r="F782" s="22" t="s">
        <v>1873</v>
      </c>
      <c r="G782" s="25" t="s">
        <v>1875</v>
      </c>
      <c r="H782" s="24">
        <v>3010</v>
      </c>
      <c r="I782" s="27">
        <v>0.5</v>
      </c>
      <c r="J782" s="70">
        <v>32270</v>
      </c>
      <c r="K782" s="27">
        <f t="shared" si="73"/>
        <v>92200</v>
      </c>
      <c r="L782" s="71">
        <v>143000</v>
      </c>
      <c r="M782" s="71">
        <v>572</v>
      </c>
      <c r="N782" s="27">
        <f t="shared" si="74"/>
        <v>572.5</v>
      </c>
    </row>
    <row r="783" spans="1:15" x14ac:dyDescent="0.2">
      <c r="A783" s="67" t="s">
        <v>1876</v>
      </c>
      <c r="C783" s="72">
        <v>43215</v>
      </c>
      <c r="D783" s="22" t="s">
        <v>1877</v>
      </c>
      <c r="E783" s="67">
        <v>8.1000000000000003E-2</v>
      </c>
      <c r="F783" s="24" t="s">
        <v>1878</v>
      </c>
      <c r="G783" s="25" t="s">
        <v>1879</v>
      </c>
      <c r="H783" s="24">
        <v>3010</v>
      </c>
      <c r="I783" s="27">
        <v>0.5</v>
      </c>
      <c r="J783" s="70">
        <v>17690</v>
      </c>
      <c r="K783" s="27">
        <f t="shared" si="73"/>
        <v>50540</v>
      </c>
      <c r="N783" s="27">
        <f t="shared" si="74"/>
        <v>0.5</v>
      </c>
    </row>
    <row r="784" spans="1:15" x14ac:dyDescent="0.2">
      <c r="A784" s="67">
        <v>268</v>
      </c>
      <c r="C784" s="72">
        <v>43215</v>
      </c>
      <c r="D784" s="22" t="s">
        <v>1880</v>
      </c>
      <c r="E784" s="67">
        <v>1.4086000000000001</v>
      </c>
      <c r="F784" s="24" t="s">
        <v>1881</v>
      </c>
      <c r="G784" s="25" t="s">
        <v>1882</v>
      </c>
      <c r="H784" s="24">
        <v>3010</v>
      </c>
      <c r="I784" s="27">
        <v>0.5</v>
      </c>
      <c r="J784" s="70">
        <v>66100</v>
      </c>
      <c r="K784" s="27">
        <f t="shared" si="73"/>
        <v>188860</v>
      </c>
      <c r="L784" s="71">
        <v>107800</v>
      </c>
      <c r="M784" s="71">
        <v>431.2</v>
      </c>
      <c r="N784" s="27">
        <f t="shared" si="74"/>
        <v>431.7</v>
      </c>
    </row>
    <row r="785" spans="1:15" x14ac:dyDescent="0.2">
      <c r="A785" s="67" t="s">
        <v>1883</v>
      </c>
      <c r="C785" s="72">
        <v>43216</v>
      </c>
      <c r="D785" s="22" t="s">
        <v>1884</v>
      </c>
      <c r="E785" s="67">
        <v>0.1492</v>
      </c>
      <c r="F785" s="24" t="s">
        <v>1885</v>
      </c>
      <c r="G785" s="25" t="s">
        <v>1886</v>
      </c>
      <c r="H785" s="24">
        <v>1190</v>
      </c>
      <c r="I785" s="27">
        <v>0.5</v>
      </c>
      <c r="J785" s="70">
        <v>1800</v>
      </c>
      <c r="K785" s="27">
        <f t="shared" si="73"/>
        <v>5140</v>
      </c>
      <c r="N785" s="27">
        <f t="shared" si="74"/>
        <v>0.5</v>
      </c>
    </row>
    <row r="786" spans="1:15" ht="12" customHeight="1" x14ac:dyDescent="0.2">
      <c r="A786" s="67">
        <v>271</v>
      </c>
      <c r="C786" s="72">
        <v>43216</v>
      </c>
      <c r="D786" s="22" t="s">
        <v>1887</v>
      </c>
      <c r="E786" s="67">
        <v>0.33100000000000002</v>
      </c>
      <c r="F786" s="24" t="s">
        <v>1888</v>
      </c>
      <c r="G786" s="25" t="s">
        <v>1889</v>
      </c>
      <c r="H786" s="24">
        <v>1040</v>
      </c>
      <c r="I786" s="27">
        <v>0.5</v>
      </c>
      <c r="J786" s="70">
        <v>14800</v>
      </c>
      <c r="K786" s="27">
        <f t="shared" si="73"/>
        <v>42290</v>
      </c>
      <c r="L786" s="71">
        <v>10000</v>
      </c>
      <c r="M786" s="71">
        <v>40</v>
      </c>
      <c r="N786" s="27">
        <f t="shared" si="74"/>
        <v>40.5</v>
      </c>
    </row>
    <row r="787" spans="1:15" s="43" customFormat="1" ht="12" customHeight="1" x14ac:dyDescent="0.2">
      <c r="A787" s="39" t="s">
        <v>1890</v>
      </c>
      <c r="B787" s="40"/>
      <c r="C787" s="41">
        <v>43216</v>
      </c>
      <c r="D787" s="42" t="s">
        <v>361</v>
      </c>
      <c r="E787" s="39">
        <v>0.18940000000000001</v>
      </c>
      <c r="F787" s="43" t="s">
        <v>1891</v>
      </c>
      <c r="G787" s="44" t="s">
        <v>1892</v>
      </c>
      <c r="H787" s="43">
        <v>2010</v>
      </c>
      <c r="I787" s="45">
        <v>0.5</v>
      </c>
      <c r="J787" s="45">
        <v>16040</v>
      </c>
      <c r="K787" s="45">
        <f t="shared" si="73"/>
        <v>45830</v>
      </c>
      <c r="L787" s="46"/>
      <c r="M787" s="46"/>
      <c r="N787" s="45">
        <f t="shared" si="74"/>
        <v>0.5</v>
      </c>
      <c r="O787" s="47"/>
    </row>
    <row r="788" spans="1:15" x14ac:dyDescent="0.2">
      <c r="N788" s="27">
        <f>SUM(N776:N787)</f>
        <v>1811.75</v>
      </c>
      <c r="O788" s="36">
        <v>67189</v>
      </c>
    </row>
    <row r="790" spans="1:15" x14ac:dyDescent="0.2">
      <c r="A790" s="67">
        <v>256</v>
      </c>
      <c r="C790" s="72">
        <v>43210</v>
      </c>
      <c r="D790" s="22" t="s">
        <v>1893</v>
      </c>
      <c r="E790" s="67" t="s">
        <v>1894</v>
      </c>
      <c r="F790" s="24" t="s">
        <v>1895</v>
      </c>
      <c r="G790" s="25" t="s">
        <v>1896</v>
      </c>
      <c r="H790" s="24">
        <v>3010</v>
      </c>
      <c r="I790" s="27">
        <v>0.5</v>
      </c>
      <c r="J790" s="70">
        <v>13420</v>
      </c>
      <c r="K790" s="27">
        <f t="shared" ref="K790:K798" si="75">ROUND(J790/0.35,-1)</f>
        <v>38340</v>
      </c>
      <c r="L790" s="71">
        <v>57000</v>
      </c>
      <c r="M790" s="71">
        <v>240</v>
      </c>
      <c r="N790" s="27">
        <f t="shared" ref="N790:N798" si="76">SUM(I790+M790)</f>
        <v>240.5</v>
      </c>
    </row>
    <row r="791" spans="1:15" ht="12" customHeight="1" x14ac:dyDescent="0.2">
      <c r="A791" s="67">
        <v>269</v>
      </c>
      <c r="C791" s="72">
        <v>43216</v>
      </c>
      <c r="D791" s="22" t="s">
        <v>1897</v>
      </c>
      <c r="E791" s="67" t="s">
        <v>1478</v>
      </c>
      <c r="F791" s="24" t="s">
        <v>1898</v>
      </c>
      <c r="G791" s="25" t="s">
        <v>1899</v>
      </c>
      <c r="H791" s="24">
        <v>3010</v>
      </c>
      <c r="I791" s="27">
        <v>0.5</v>
      </c>
      <c r="J791" s="70">
        <v>21350</v>
      </c>
      <c r="K791" s="27">
        <f t="shared" si="75"/>
        <v>61000</v>
      </c>
      <c r="L791" s="71">
        <v>60000</v>
      </c>
      <c r="M791" s="71">
        <v>240</v>
      </c>
      <c r="N791" s="27">
        <f t="shared" si="76"/>
        <v>240.5</v>
      </c>
    </row>
    <row r="792" spans="1:15" x14ac:dyDescent="0.2">
      <c r="A792" s="67" t="s">
        <v>1900</v>
      </c>
      <c r="C792" s="72">
        <v>43216</v>
      </c>
      <c r="D792" s="22" t="s">
        <v>1901</v>
      </c>
      <c r="E792" s="67">
        <v>2.1800000000000002</v>
      </c>
      <c r="F792" s="24" t="s">
        <v>1902</v>
      </c>
      <c r="G792" s="25" t="s">
        <v>1903</v>
      </c>
      <c r="H792" s="24">
        <v>1220</v>
      </c>
      <c r="I792" s="27">
        <v>0.5</v>
      </c>
      <c r="J792" s="70">
        <v>22990</v>
      </c>
      <c r="K792" s="27">
        <f t="shared" si="75"/>
        <v>65690</v>
      </c>
      <c r="N792" s="27">
        <f t="shared" si="76"/>
        <v>0.5</v>
      </c>
    </row>
    <row r="793" spans="1:15" x14ac:dyDescent="0.2">
      <c r="A793" s="67">
        <v>272</v>
      </c>
      <c r="C793" s="72">
        <v>43216</v>
      </c>
      <c r="D793" s="22" t="s">
        <v>1904</v>
      </c>
      <c r="E793" s="67">
        <v>0.39090000000000003</v>
      </c>
      <c r="F793" s="24" t="s">
        <v>1905</v>
      </c>
      <c r="G793" s="25" t="s">
        <v>1906</v>
      </c>
      <c r="H793" s="24">
        <v>2040</v>
      </c>
      <c r="I793" s="27">
        <v>0.5</v>
      </c>
      <c r="J793" s="70">
        <v>31830</v>
      </c>
      <c r="K793" s="27">
        <f t="shared" si="75"/>
        <v>90940</v>
      </c>
      <c r="L793" s="71">
        <v>104000</v>
      </c>
      <c r="M793" s="71">
        <v>416</v>
      </c>
      <c r="N793" s="27">
        <f t="shared" si="76"/>
        <v>416.5</v>
      </c>
    </row>
    <row r="794" spans="1:15" x14ac:dyDescent="0.2">
      <c r="A794" s="67">
        <v>273</v>
      </c>
      <c r="C794" s="72">
        <v>43217</v>
      </c>
      <c r="D794" s="22" t="s">
        <v>1907</v>
      </c>
      <c r="E794" s="67">
        <v>0.09</v>
      </c>
      <c r="F794" s="24" t="s">
        <v>1908</v>
      </c>
      <c r="G794" s="25" t="s">
        <v>1909</v>
      </c>
      <c r="H794" s="24">
        <v>3010</v>
      </c>
      <c r="I794" s="27">
        <v>0.5</v>
      </c>
      <c r="J794" s="70">
        <v>11690</v>
      </c>
      <c r="K794" s="27">
        <f t="shared" si="75"/>
        <v>33400</v>
      </c>
      <c r="L794" s="71">
        <v>62000</v>
      </c>
      <c r="M794" s="71">
        <v>248</v>
      </c>
      <c r="N794" s="27">
        <f t="shared" si="76"/>
        <v>248.5</v>
      </c>
    </row>
    <row r="795" spans="1:15" x14ac:dyDescent="0.2">
      <c r="A795" s="67">
        <v>274</v>
      </c>
      <c r="C795" s="72">
        <v>43217</v>
      </c>
      <c r="D795" s="22" t="s">
        <v>1910</v>
      </c>
      <c r="E795" s="67" t="s">
        <v>1911</v>
      </c>
      <c r="F795" s="24" t="s">
        <v>1912</v>
      </c>
      <c r="G795" s="25" t="s">
        <v>1913</v>
      </c>
      <c r="H795" s="24">
        <v>3010</v>
      </c>
      <c r="I795" s="27">
        <v>0.5</v>
      </c>
      <c r="J795" s="70">
        <v>13790</v>
      </c>
      <c r="K795" s="27">
        <f t="shared" si="75"/>
        <v>39400</v>
      </c>
      <c r="L795" s="71">
        <v>64000</v>
      </c>
      <c r="M795" s="71">
        <v>256</v>
      </c>
      <c r="N795" s="27">
        <f t="shared" si="76"/>
        <v>256.5</v>
      </c>
    </row>
    <row r="796" spans="1:15" x14ac:dyDescent="0.2">
      <c r="A796" s="67" t="s">
        <v>1914</v>
      </c>
      <c r="C796" s="72">
        <v>43217</v>
      </c>
      <c r="D796" s="22" t="s">
        <v>1915</v>
      </c>
      <c r="E796" s="67">
        <v>38.200000000000003</v>
      </c>
      <c r="F796" s="25" t="s">
        <v>1919</v>
      </c>
      <c r="G796" s="24" t="s">
        <v>1918</v>
      </c>
      <c r="H796" s="24">
        <v>3010</v>
      </c>
      <c r="I796" s="27">
        <v>1.5</v>
      </c>
      <c r="J796" s="70">
        <v>109590</v>
      </c>
      <c r="K796" s="27">
        <f t="shared" si="75"/>
        <v>313110</v>
      </c>
      <c r="N796" s="27">
        <f t="shared" si="76"/>
        <v>1.5</v>
      </c>
    </row>
    <row r="797" spans="1:15" x14ac:dyDescent="0.2">
      <c r="D797" s="22" t="s">
        <v>1916</v>
      </c>
      <c r="E797" s="67">
        <v>19</v>
      </c>
      <c r="F797" s="24" t="s">
        <v>87</v>
      </c>
      <c r="G797" s="24" t="s">
        <v>87</v>
      </c>
      <c r="K797" s="27">
        <f t="shared" si="75"/>
        <v>0</v>
      </c>
      <c r="N797" s="27">
        <f t="shared" si="76"/>
        <v>0</v>
      </c>
    </row>
    <row r="798" spans="1:15" s="43" customFormat="1" x14ac:dyDescent="0.2">
      <c r="A798" s="39"/>
      <c r="B798" s="40"/>
      <c r="C798" s="41"/>
      <c r="D798" s="42" t="s">
        <v>1917</v>
      </c>
      <c r="E798" s="39">
        <v>23</v>
      </c>
      <c r="F798" s="43" t="s">
        <v>87</v>
      </c>
      <c r="G798" s="43" t="s">
        <v>87</v>
      </c>
      <c r="I798" s="45"/>
      <c r="J798" s="45"/>
      <c r="K798" s="45">
        <f t="shared" si="75"/>
        <v>0</v>
      </c>
      <c r="L798" s="46"/>
      <c r="M798" s="46"/>
      <c r="N798" s="45">
        <f t="shared" si="76"/>
        <v>0</v>
      </c>
      <c r="O798" s="47"/>
    </row>
    <row r="799" spans="1:15" x14ac:dyDescent="0.2">
      <c r="N799" s="27">
        <f>SUM(N790:N798)</f>
        <v>1404.5</v>
      </c>
      <c r="O799" s="36">
        <v>67195</v>
      </c>
    </row>
    <row r="801" spans="1:15" ht="15" customHeight="1" x14ac:dyDescent="0.2">
      <c r="A801" s="67">
        <v>267</v>
      </c>
      <c r="C801" s="72">
        <v>43215</v>
      </c>
      <c r="D801" s="22" t="s">
        <v>1926</v>
      </c>
      <c r="E801" s="67" t="s">
        <v>1927</v>
      </c>
      <c r="F801" s="24" t="s">
        <v>1928</v>
      </c>
      <c r="G801" s="25" t="s">
        <v>1929</v>
      </c>
      <c r="H801" s="24">
        <v>1150</v>
      </c>
      <c r="I801" s="27">
        <v>0.5</v>
      </c>
      <c r="J801" s="70">
        <v>60720</v>
      </c>
      <c r="K801" s="27">
        <f t="shared" ref="K801:K813" si="77">ROUND(J801/0.35,-1)</f>
        <v>173490</v>
      </c>
      <c r="L801" s="71">
        <v>198000</v>
      </c>
      <c r="M801" s="71">
        <v>792</v>
      </c>
      <c r="N801" s="27">
        <f t="shared" ref="N801:N813" si="78">SUM(I801+M801)</f>
        <v>792.5</v>
      </c>
      <c r="O801" s="38"/>
    </row>
    <row r="802" spans="1:15" x14ac:dyDescent="0.2">
      <c r="A802" s="67">
        <v>270</v>
      </c>
      <c r="C802" s="72">
        <v>43206</v>
      </c>
      <c r="D802" s="22" t="s">
        <v>1930</v>
      </c>
      <c r="E802" s="67">
        <v>40</v>
      </c>
      <c r="F802" s="24" t="s">
        <v>1931</v>
      </c>
      <c r="G802" s="25" t="s">
        <v>1932</v>
      </c>
      <c r="H802" s="24">
        <v>1050</v>
      </c>
      <c r="I802" s="27">
        <v>0.5</v>
      </c>
      <c r="J802" s="70">
        <v>109420</v>
      </c>
      <c r="K802" s="27">
        <f t="shared" si="77"/>
        <v>312630</v>
      </c>
      <c r="L802" s="71">
        <v>515000</v>
      </c>
      <c r="M802" s="71">
        <v>2060</v>
      </c>
      <c r="N802" s="27">
        <f t="shared" si="78"/>
        <v>2060.5</v>
      </c>
      <c r="O802" s="38"/>
    </row>
    <row r="803" spans="1:15" x14ac:dyDescent="0.2">
      <c r="A803" s="67">
        <v>275</v>
      </c>
      <c r="C803" s="72">
        <v>43217</v>
      </c>
      <c r="D803" s="22" t="s">
        <v>1920</v>
      </c>
      <c r="E803" s="67">
        <v>12.7624</v>
      </c>
      <c r="F803" s="24" t="s">
        <v>1922</v>
      </c>
      <c r="G803" s="25" t="s">
        <v>1923</v>
      </c>
      <c r="H803" s="24">
        <v>1080</v>
      </c>
      <c r="I803" s="27">
        <v>1</v>
      </c>
      <c r="J803" s="70">
        <v>31590</v>
      </c>
      <c r="K803" s="27">
        <f t="shared" si="77"/>
        <v>90260</v>
      </c>
      <c r="L803" s="71">
        <v>115000</v>
      </c>
      <c r="M803" s="71">
        <v>460</v>
      </c>
      <c r="N803" s="27">
        <f t="shared" si="78"/>
        <v>461</v>
      </c>
      <c r="O803" s="38"/>
    </row>
    <row r="804" spans="1:15" x14ac:dyDescent="0.2">
      <c r="D804" s="22" t="s">
        <v>1921</v>
      </c>
      <c r="E804" s="67">
        <v>10.329000000000001</v>
      </c>
      <c r="F804" s="24" t="s">
        <v>87</v>
      </c>
      <c r="G804" s="25" t="s">
        <v>87</v>
      </c>
      <c r="K804" s="27">
        <f t="shared" si="77"/>
        <v>0</v>
      </c>
      <c r="N804" s="27">
        <f t="shared" si="78"/>
        <v>0</v>
      </c>
      <c r="O804" s="38"/>
    </row>
    <row r="805" spans="1:15" x14ac:dyDescent="0.2">
      <c r="A805" s="67">
        <v>276</v>
      </c>
      <c r="C805" s="72">
        <v>43220</v>
      </c>
      <c r="D805" s="22" t="s">
        <v>1924</v>
      </c>
      <c r="E805" s="67">
        <v>19.236000000000001</v>
      </c>
      <c r="F805" s="24" t="s">
        <v>1925</v>
      </c>
      <c r="G805" s="25" t="s">
        <v>1054</v>
      </c>
      <c r="H805" s="24">
        <v>1040</v>
      </c>
      <c r="I805" s="27">
        <v>0.5</v>
      </c>
      <c r="J805" s="70">
        <v>44360</v>
      </c>
      <c r="K805" s="27">
        <f t="shared" si="77"/>
        <v>126740</v>
      </c>
      <c r="L805" s="71">
        <v>235000</v>
      </c>
      <c r="M805" s="71">
        <v>940</v>
      </c>
      <c r="N805" s="27">
        <f t="shared" si="78"/>
        <v>940.5</v>
      </c>
      <c r="O805" s="38"/>
    </row>
    <row r="806" spans="1:15" x14ac:dyDescent="0.2">
      <c r="A806" s="67">
        <v>277</v>
      </c>
      <c r="C806" s="72">
        <v>43220</v>
      </c>
      <c r="D806" s="22" t="s">
        <v>1933</v>
      </c>
      <c r="E806" s="67">
        <v>4.7567000000000004</v>
      </c>
      <c r="F806" s="24" t="s">
        <v>1935</v>
      </c>
      <c r="G806" s="25" t="s">
        <v>1936</v>
      </c>
      <c r="H806" s="24">
        <v>1010</v>
      </c>
      <c r="I806" s="27">
        <v>1</v>
      </c>
      <c r="J806" s="70">
        <v>7660</v>
      </c>
      <c r="K806" s="27">
        <f t="shared" si="77"/>
        <v>21890</v>
      </c>
      <c r="L806" s="71">
        <v>16851.310000000001</v>
      </c>
      <c r="M806" s="71">
        <v>67.41</v>
      </c>
      <c r="N806" s="27">
        <f t="shared" si="78"/>
        <v>68.41</v>
      </c>
      <c r="O806" s="38"/>
    </row>
    <row r="807" spans="1:15" x14ac:dyDescent="0.2">
      <c r="D807" s="22" t="s">
        <v>1934</v>
      </c>
      <c r="E807" s="67">
        <v>0.2477</v>
      </c>
      <c r="F807" s="24" t="s">
        <v>87</v>
      </c>
      <c r="G807" s="25" t="s">
        <v>87</v>
      </c>
      <c r="K807" s="27">
        <f t="shared" si="77"/>
        <v>0</v>
      </c>
      <c r="N807" s="27">
        <f t="shared" si="78"/>
        <v>0</v>
      </c>
      <c r="O807" s="38"/>
    </row>
    <row r="808" spans="1:15" x14ac:dyDescent="0.2">
      <c r="A808" s="67">
        <v>278</v>
      </c>
      <c r="C808" s="72">
        <v>43220</v>
      </c>
      <c r="D808" s="22" t="s">
        <v>832</v>
      </c>
      <c r="E808" s="67">
        <v>5.5720000000000001</v>
      </c>
      <c r="F808" s="24" t="s">
        <v>831</v>
      </c>
      <c r="G808" s="25" t="s">
        <v>1936</v>
      </c>
      <c r="H808" s="24">
        <v>1010</v>
      </c>
      <c r="I808" s="27">
        <v>0.5</v>
      </c>
      <c r="J808" s="70">
        <v>8730</v>
      </c>
      <c r="K808" s="27">
        <f t="shared" si="77"/>
        <v>24940</v>
      </c>
      <c r="L808" s="71">
        <v>18767.84</v>
      </c>
      <c r="M808" s="71">
        <v>75.069999999999993</v>
      </c>
      <c r="N808" s="27">
        <f t="shared" si="78"/>
        <v>75.569999999999993</v>
      </c>
      <c r="O808" s="38"/>
    </row>
    <row r="809" spans="1:15" x14ac:dyDescent="0.2">
      <c r="A809" s="67">
        <v>279</v>
      </c>
      <c r="C809" s="72">
        <v>43220</v>
      </c>
      <c r="D809" s="22" t="s">
        <v>828</v>
      </c>
      <c r="E809" s="67">
        <v>5.7539999999999996</v>
      </c>
      <c r="F809" s="24" t="s">
        <v>830</v>
      </c>
      <c r="G809" s="25" t="s">
        <v>1936</v>
      </c>
      <c r="H809" s="24">
        <v>1010</v>
      </c>
      <c r="I809" s="27">
        <v>0.5</v>
      </c>
      <c r="J809" s="70">
        <v>13620</v>
      </c>
      <c r="K809" s="27">
        <f t="shared" si="77"/>
        <v>38910</v>
      </c>
      <c r="L809" s="71">
        <v>19380</v>
      </c>
      <c r="M809" s="71">
        <v>77.52</v>
      </c>
      <c r="N809" s="27">
        <f t="shared" si="78"/>
        <v>78.02</v>
      </c>
      <c r="O809" s="38"/>
    </row>
    <row r="810" spans="1:15" x14ac:dyDescent="0.2">
      <c r="A810" s="67">
        <v>280</v>
      </c>
      <c r="C810" s="72">
        <v>43220</v>
      </c>
      <c r="D810" s="22" t="s">
        <v>1937</v>
      </c>
      <c r="E810" s="67">
        <v>7.5</v>
      </c>
      <c r="F810" s="24" t="s">
        <v>1938</v>
      </c>
      <c r="G810" s="25" t="s">
        <v>1939</v>
      </c>
      <c r="H810" s="24">
        <v>1220</v>
      </c>
      <c r="I810" s="27">
        <v>0.5</v>
      </c>
      <c r="J810" s="70">
        <v>15950</v>
      </c>
      <c r="K810" s="27">
        <f t="shared" si="77"/>
        <v>45570</v>
      </c>
      <c r="L810" s="71">
        <v>95000</v>
      </c>
      <c r="M810" s="71">
        <v>380</v>
      </c>
      <c r="N810" s="27">
        <f t="shared" si="78"/>
        <v>380.5</v>
      </c>
      <c r="O810" s="38"/>
    </row>
    <row r="811" spans="1:15" x14ac:dyDescent="0.2">
      <c r="A811" s="67">
        <v>281</v>
      </c>
      <c r="C811" s="72">
        <v>43221</v>
      </c>
      <c r="D811" s="22" t="s">
        <v>1940</v>
      </c>
      <c r="E811" s="67" t="s">
        <v>122</v>
      </c>
      <c r="F811" s="24" t="s">
        <v>1941</v>
      </c>
      <c r="G811" s="25" t="s">
        <v>1942</v>
      </c>
      <c r="H811" s="24">
        <v>2050</v>
      </c>
      <c r="I811" s="27">
        <v>0.5</v>
      </c>
      <c r="J811" s="70">
        <v>15550</v>
      </c>
      <c r="K811" s="27">
        <f t="shared" si="77"/>
        <v>44430</v>
      </c>
      <c r="L811" s="71">
        <v>64000</v>
      </c>
      <c r="M811" s="71">
        <v>256</v>
      </c>
      <c r="N811" s="27">
        <f t="shared" si="78"/>
        <v>256.5</v>
      </c>
    </row>
    <row r="812" spans="1:15" x14ac:dyDescent="0.2">
      <c r="A812" s="67" t="s">
        <v>1943</v>
      </c>
      <c r="C812" s="72">
        <v>43221</v>
      </c>
      <c r="D812" s="22" t="s">
        <v>1944</v>
      </c>
      <c r="E812" s="67">
        <v>12.72</v>
      </c>
      <c r="F812" s="24" t="s">
        <v>1945</v>
      </c>
      <c r="G812" s="24" t="s">
        <v>1949</v>
      </c>
      <c r="H812" s="24">
        <v>1010</v>
      </c>
      <c r="I812" s="27">
        <v>0.5</v>
      </c>
      <c r="J812" s="70">
        <v>125160</v>
      </c>
      <c r="K812" s="27">
        <f t="shared" si="77"/>
        <v>357600</v>
      </c>
      <c r="N812" s="27">
        <f t="shared" si="78"/>
        <v>0.5</v>
      </c>
    </row>
    <row r="813" spans="1:15" s="43" customFormat="1" x14ac:dyDescent="0.2">
      <c r="A813" s="39" t="s">
        <v>1946</v>
      </c>
      <c r="B813" s="40"/>
      <c r="C813" s="41">
        <v>43221</v>
      </c>
      <c r="D813" s="42" t="s">
        <v>1947</v>
      </c>
      <c r="E813" s="39">
        <v>2.7389999999999999</v>
      </c>
      <c r="F813" s="43" t="s">
        <v>1948</v>
      </c>
      <c r="G813" s="43" t="s">
        <v>1950</v>
      </c>
      <c r="H813" s="43">
        <v>1080</v>
      </c>
      <c r="I813" s="45">
        <v>0.5</v>
      </c>
      <c r="J813" s="45">
        <v>26110</v>
      </c>
      <c r="K813" s="45">
        <f t="shared" si="77"/>
        <v>74600</v>
      </c>
      <c r="L813" s="46"/>
      <c r="M813" s="46"/>
      <c r="N813" s="45">
        <f t="shared" si="78"/>
        <v>0.5</v>
      </c>
      <c r="O813" s="47"/>
    </row>
    <row r="814" spans="1:15" x14ac:dyDescent="0.2">
      <c r="N814" s="27">
        <f>SUM(N801:N813)</f>
        <v>5114.5</v>
      </c>
      <c r="O814" s="36">
        <v>67232</v>
      </c>
    </row>
    <row r="816" spans="1:15" x14ac:dyDescent="0.2">
      <c r="A816" s="67">
        <v>286</v>
      </c>
      <c r="C816" s="72">
        <v>43221</v>
      </c>
      <c r="D816" s="22" t="s">
        <v>1407</v>
      </c>
      <c r="E816" s="67">
        <v>1.21</v>
      </c>
      <c r="F816" s="24" t="s">
        <v>1951</v>
      </c>
      <c r="G816" s="25" t="s">
        <v>1952</v>
      </c>
      <c r="H816" s="24">
        <v>1070</v>
      </c>
      <c r="I816" s="27">
        <v>1</v>
      </c>
      <c r="J816" s="70">
        <v>37890</v>
      </c>
      <c r="K816" s="27">
        <f t="shared" ref="K816:K832" si="79">ROUND(J816/0.35,-1)</f>
        <v>108260</v>
      </c>
      <c r="L816" s="71">
        <v>120000</v>
      </c>
      <c r="M816" s="71">
        <v>480</v>
      </c>
      <c r="N816" s="27">
        <f t="shared" ref="N816:N828" si="80">SUM(I816+M816)</f>
        <v>481</v>
      </c>
    </row>
    <row r="817" spans="1:15" x14ac:dyDescent="0.2">
      <c r="D817" s="22" t="s">
        <v>1408</v>
      </c>
      <c r="E817" s="67">
        <v>5.899</v>
      </c>
      <c r="F817" s="24" t="s">
        <v>87</v>
      </c>
      <c r="G817" s="25" t="s">
        <v>87</v>
      </c>
      <c r="K817" s="27">
        <f t="shared" si="79"/>
        <v>0</v>
      </c>
      <c r="N817" s="27">
        <f t="shared" si="80"/>
        <v>0</v>
      </c>
    </row>
    <row r="818" spans="1:15" x14ac:dyDescent="0.2">
      <c r="A818" s="67" t="s">
        <v>1953</v>
      </c>
      <c r="C818" s="72">
        <v>43221</v>
      </c>
      <c r="D818" s="22" t="s">
        <v>1884</v>
      </c>
      <c r="E818" s="67">
        <v>0.1492</v>
      </c>
      <c r="F818" s="24" t="s">
        <v>1954</v>
      </c>
      <c r="G818" s="25" t="s">
        <v>1955</v>
      </c>
      <c r="H818" s="24">
        <v>1190</v>
      </c>
      <c r="I818" s="27">
        <v>0.5</v>
      </c>
      <c r="J818" s="70">
        <v>1800</v>
      </c>
      <c r="K818" s="27">
        <f t="shared" si="79"/>
        <v>5140</v>
      </c>
      <c r="N818" s="27">
        <f t="shared" si="80"/>
        <v>0.5</v>
      </c>
    </row>
    <row r="819" spans="1:15" x14ac:dyDescent="0.2">
      <c r="A819" s="67">
        <v>282</v>
      </c>
      <c r="C819" s="72">
        <v>43221</v>
      </c>
      <c r="D819" s="22" t="s">
        <v>1956</v>
      </c>
      <c r="E819" s="67">
        <v>0.31</v>
      </c>
      <c r="F819" s="24" t="s">
        <v>1957</v>
      </c>
      <c r="G819" s="25" t="s">
        <v>1958</v>
      </c>
      <c r="H819" s="24">
        <v>3010</v>
      </c>
      <c r="I819" s="27">
        <v>0.5</v>
      </c>
      <c r="J819" s="70">
        <v>28970</v>
      </c>
      <c r="K819" s="27">
        <f t="shared" si="79"/>
        <v>82770</v>
      </c>
      <c r="L819" s="71">
        <v>109000</v>
      </c>
      <c r="M819" s="71">
        <v>436</v>
      </c>
      <c r="N819" s="27">
        <f t="shared" si="80"/>
        <v>436.5</v>
      </c>
    </row>
    <row r="820" spans="1:15" x14ac:dyDescent="0.2">
      <c r="A820" s="67">
        <v>283</v>
      </c>
      <c r="C820" s="72">
        <v>43221</v>
      </c>
      <c r="D820" s="22" t="s">
        <v>1959</v>
      </c>
      <c r="E820" s="67" t="s">
        <v>1960</v>
      </c>
      <c r="F820" s="24" t="s">
        <v>1961</v>
      </c>
      <c r="G820" s="25" t="s">
        <v>1962</v>
      </c>
      <c r="H820" s="24">
        <v>2050</v>
      </c>
      <c r="I820" s="27">
        <v>0.5</v>
      </c>
      <c r="J820" s="70">
        <v>17950</v>
      </c>
      <c r="K820" s="27">
        <f t="shared" si="79"/>
        <v>51290</v>
      </c>
      <c r="L820" s="71">
        <v>76900</v>
      </c>
      <c r="M820" s="71">
        <v>307.60000000000002</v>
      </c>
      <c r="N820" s="27">
        <f t="shared" si="80"/>
        <v>308.10000000000002</v>
      </c>
    </row>
    <row r="821" spans="1:15" x14ac:dyDescent="0.2">
      <c r="A821" s="67">
        <v>284</v>
      </c>
      <c r="C821" s="72">
        <v>43221</v>
      </c>
      <c r="D821" s="22" t="s">
        <v>1963</v>
      </c>
      <c r="E821" s="67">
        <v>0.46989999999999998</v>
      </c>
      <c r="F821" s="24" t="s">
        <v>1964</v>
      </c>
      <c r="G821" s="25" t="s">
        <v>1965</v>
      </c>
      <c r="H821" s="24">
        <v>3010</v>
      </c>
      <c r="I821" s="27">
        <v>0.5</v>
      </c>
      <c r="J821" s="70">
        <v>51690</v>
      </c>
      <c r="K821" s="27">
        <f t="shared" si="79"/>
        <v>147690</v>
      </c>
      <c r="L821" s="71">
        <v>166000</v>
      </c>
      <c r="M821" s="71">
        <v>664</v>
      </c>
      <c r="N821" s="27">
        <f t="shared" si="80"/>
        <v>664.5</v>
      </c>
    </row>
    <row r="822" spans="1:15" x14ac:dyDescent="0.2">
      <c r="A822" s="67">
        <v>285</v>
      </c>
      <c r="C822" s="72">
        <v>43221</v>
      </c>
      <c r="D822" s="22" t="s">
        <v>1966</v>
      </c>
      <c r="E822" s="67">
        <v>48</v>
      </c>
      <c r="F822" s="24" t="s">
        <v>1967</v>
      </c>
      <c r="G822" s="25" t="s">
        <v>1968</v>
      </c>
      <c r="H822" s="24">
        <v>1210</v>
      </c>
      <c r="I822" s="27">
        <v>0.5</v>
      </c>
      <c r="J822" s="70">
        <v>48680</v>
      </c>
      <c r="K822" s="27">
        <f t="shared" si="79"/>
        <v>139090</v>
      </c>
      <c r="L822" s="71">
        <v>175000</v>
      </c>
      <c r="M822" s="71">
        <v>700</v>
      </c>
      <c r="N822" s="27">
        <f t="shared" si="80"/>
        <v>700.5</v>
      </c>
    </row>
    <row r="823" spans="1:15" x14ac:dyDescent="0.2">
      <c r="A823" s="67">
        <v>287</v>
      </c>
      <c r="C823" s="72">
        <v>43221</v>
      </c>
      <c r="D823" s="22" t="s">
        <v>1969</v>
      </c>
      <c r="E823" s="67">
        <v>3.0760000000000001</v>
      </c>
      <c r="F823" s="24" t="s">
        <v>1970</v>
      </c>
      <c r="G823" s="25" t="s">
        <v>1971</v>
      </c>
      <c r="H823" s="24">
        <v>1190</v>
      </c>
      <c r="I823" s="27">
        <v>0.5</v>
      </c>
      <c r="J823" s="70">
        <v>3230</v>
      </c>
      <c r="K823" s="27">
        <f t="shared" si="79"/>
        <v>9230</v>
      </c>
      <c r="L823" s="71">
        <v>10000</v>
      </c>
      <c r="M823" s="71">
        <v>40</v>
      </c>
      <c r="N823" s="27">
        <f t="shared" si="80"/>
        <v>40.5</v>
      </c>
    </row>
    <row r="824" spans="1:15" x14ac:dyDescent="0.2">
      <c r="A824" s="67">
        <v>288</v>
      </c>
      <c r="C824" s="72">
        <v>43221</v>
      </c>
      <c r="D824" s="22" t="s">
        <v>1972</v>
      </c>
      <c r="E824" s="67">
        <v>5.6899999999999999E-2</v>
      </c>
      <c r="F824" s="24" t="s">
        <v>1973</v>
      </c>
      <c r="G824" s="25" t="s">
        <v>1974</v>
      </c>
      <c r="H824" s="24">
        <v>2010</v>
      </c>
      <c r="I824" s="27">
        <v>0.5</v>
      </c>
      <c r="J824" s="70">
        <v>15380</v>
      </c>
      <c r="K824" s="27">
        <f t="shared" si="79"/>
        <v>43940</v>
      </c>
      <c r="L824" s="71">
        <v>7141</v>
      </c>
      <c r="M824" s="71">
        <v>28.56</v>
      </c>
      <c r="N824" s="27">
        <f t="shared" si="80"/>
        <v>29.06</v>
      </c>
    </row>
    <row r="825" spans="1:15" x14ac:dyDescent="0.2">
      <c r="A825" s="67">
        <v>289</v>
      </c>
      <c r="C825" s="72">
        <v>43221</v>
      </c>
      <c r="D825" s="22" t="s">
        <v>1975</v>
      </c>
      <c r="E825" s="67">
        <v>0.36599999999999999</v>
      </c>
      <c r="F825" s="24" t="s">
        <v>1976</v>
      </c>
      <c r="G825" s="25" t="s">
        <v>1977</v>
      </c>
      <c r="H825" s="24">
        <v>1220</v>
      </c>
      <c r="I825" s="27">
        <v>0.5</v>
      </c>
      <c r="J825" s="70">
        <v>23170</v>
      </c>
      <c r="K825" s="27">
        <f t="shared" si="79"/>
        <v>66200</v>
      </c>
      <c r="L825" s="71">
        <v>120000</v>
      </c>
      <c r="M825" s="71">
        <v>480</v>
      </c>
      <c r="N825" s="27">
        <f t="shared" si="80"/>
        <v>480.5</v>
      </c>
    </row>
    <row r="826" spans="1:15" x14ac:dyDescent="0.2">
      <c r="A826" s="67">
        <v>290</v>
      </c>
      <c r="C826" s="72">
        <v>43221</v>
      </c>
      <c r="D826" s="22" t="s">
        <v>1978</v>
      </c>
      <c r="E826" s="67">
        <v>5</v>
      </c>
      <c r="F826" s="24" t="s">
        <v>1979</v>
      </c>
      <c r="G826" s="25" t="s">
        <v>1980</v>
      </c>
      <c r="H826" s="24">
        <v>1080</v>
      </c>
      <c r="I826" s="27">
        <v>0.5</v>
      </c>
      <c r="J826" s="70">
        <v>24830</v>
      </c>
      <c r="K826" s="27">
        <f t="shared" si="79"/>
        <v>70940</v>
      </c>
      <c r="L826" s="71">
        <v>55000</v>
      </c>
      <c r="M826" s="71">
        <v>220</v>
      </c>
      <c r="N826" s="27">
        <f t="shared" si="80"/>
        <v>220.5</v>
      </c>
    </row>
    <row r="827" spans="1:15" x14ac:dyDescent="0.2">
      <c r="A827" s="67">
        <v>292</v>
      </c>
      <c r="C827" s="72">
        <v>43222</v>
      </c>
      <c r="D827" s="22" t="s">
        <v>1981</v>
      </c>
      <c r="E827" s="67">
        <v>28.565999999999999</v>
      </c>
      <c r="F827" s="24" t="s">
        <v>1982</v>
      </c>
      <c r="G827" s="25" t="s">
        <v>1983</v>
      </c>
      <c r="H827" s="24">
        <v>1010</v>
      </c>
      <c r="I827" s="27">
        <v>0.5</v>
      </c>
      <c r="J827" s="70">
        <v>44490</v>
      </c>
      <c r="K827" s="27">
        <f t="shared" si="79"/>
        <v>127110</v>
      </c>
      <c r="L827" s="71">
        <v>207500</v>
      </c>
      <c r="M827" s="71">
        <v>830</v>
      </c>
      <c r="N827" s="27">
        <f t="shared" si="80"/>
        <v>830.5</v>
      </c>
    </row>
    <row r="828" spans="1:15" x14ac:dyDescent="0.2">
      <c r="A828" s="67">
        <v>291</v>
      </c>
      <c r="C828" s="72">
        <v>43222</v>
      </c>
      <c r="D828" s="22" t="s">
        <v>1984</v>
      </c>
      <c r="E828" s="67">
        <v>108.024</v>
      </c>
      <c r="F828" s="24" t="s">
        <v>1985</v>
      </c>
      <c r="G828" s="25" t="s">
        <v>1986</v>
      </c>
      <c r="H828" s="24">
        <v>1170</v>
      </c>
      <c r="I828" s="27">
        <v>1.5</v>
      </c>
      <c r="J828" s="70">
        <v>99470</v>
      </c>
      <c r="K828" s="27">
        <f t="shared" si="79"/>
        <v>284200</v>
      </c>
      <c r="L828" s="71">
        <v>375383.4</v>
      </c>
      <c r="M828" s="71">
        <v>1501.6</v>
      </c>
      <c r="N828" s="27">
        <f t="shared" si="80"/>
        <v>1503.1</v>
      </c>
    </row>
    <row r="829" spans="1:15" x14ac:dyDescent="0.2">
      <c r="A829" s="67">
        <v>293</v>
      </c>
      <c r="C829" s="72">
        <v>43222</v>
      </c>
      <c r="D829" s="22" t="s">
        <v>556</v>
      </c>
      <c r="E829" s="67">
        <v>36.926000000000002</v>
      </c>
      <c r="F829" s="24" t="s">
        <v>1987</v>
      </c>
      <c r="G829" s="25" t="s">
        <v>1988</v>
      </c>
      <c r="H829" s="24">
        <v>1080</v>
      </c>
      <c r="I829" s="27">
        <v>0.5</v>
      </c>
      <c r="J829" s="70">
        <v>48620</v>
      </c>
      <c r="K829" s="27">
        <f t="shared" si="79"/>
        <v>138910</v>
      </c>
      <c r="L829" s="71">
        <v>203500</v>
      </c>
      <c r="M829" s="71">
        <v>814</v>
      </c>
      <c r="N829" s="27">
        <v>814.5</v>
      </c>
    </row>
    <row r="830" spans="1:15" x14ac:dyDescent="0.2">
      <c r="A830" s="67">
        <v>294</v>
      </c>
      <c r="C830" s="72">
        <v>43222</v>
      </c>
      <c r="D830" s="22" t="s">
        <v>1989</v>
      </c>
      <c r="E830" s="67" t="s">
        <v>1960</v>
      </c>
      <c r="F830" s="24" t="s">
        <v>1990</v>
      </c>
      <c r="G830" s="25" t="s">
        <v>1991</v>
      </c>
      <c r="H830" s="24">
        <v>2050</v>
      </c>
      <c r="I830" s="27">
        <v>0.5</v>
      </c>
      <c r="J830" s="70">
        <v>4360</v>
      </c>
      <c r="K830" s="27">
        <f t="shared" si="79"/>
        <v>12460</v>
      </c>
      <c r="L830" s="71">
        <v>6000</v>
      </c>
      <c r="M830" s="71">
        <v>24</v>
      </c>
      <c r="N830" s="27">
        <f>SUM(I830+M830)</f>
        <v>24.5</v>
      </c>
    </row>
    <row r="831" spans="1:15" x14ac:dyDescent="0.2">
      <c r="A831" s="67">
        <v>295</v>
      </c>
      <c r="C831" s="72">
        <v>43222</v>
      </c>
      <c r="D831" s="22" t="s">
        <v>1992</v>
      </c>
      <c r="E831" s="67" t="s">
        <v>1994</v>
      </c>
      <c r="F831" s="24" t="s">
        <v>1995</v>
      </c>
      <c r="G831" s="25" t="s">
        <v>1996</v>
      </c>
      <c r="H831" s="24">
        <v>2010</v>
      </c>
      <c r="I831" s="27">
        <v>1</v>
      </c>
      <c r="J831" s="70">
        <v>13310</v>
      </c>
      <c r="K831" s="27">
        <f t="shared" si="79"/>
        <v>38030</v>
      </c>
      <c r="L831" s="71">
        <v>30000</v>
      </c>
      <c r="M831" s="71">
        <v>120</v>
      </c>
      <c r="N831" s="27">
        <f>SUM(I831+M831)</f>
        <v>121</v>
      </c>
    </row>
    <row r="832" spans="1:15" s="43" customFormat="1" x14ac:dyDescent="0.2">
      <c r="A832" s="39"/>
      <c r="B832" s="40"/>
      <c r="C832" s="41"/>
      <c r="D832" s="42" t="s">
        <v>1993</v>
      </c>
      <c r="E832" s="39" t="s">
        <v>1994</v>
      </c>
      <c r="F832" s="43" t="s">
        <v>87</v>
      </c>
      <c r="G832" s="44" t="s">
        <v>87</v>
      </c>
      <c r="I832" s="45"/>
      <c r="J832" s="45"/>
      <c r="K832" s="45">
        <f t="shared" si="79"/>
        <v>0</v>
      </c>
      <c r="L832" s="46"/>
      <c r="M832" s="46"/>
      <c r="N832" s="45">
        <f>SUM(I832+M832)</f>
        <v>0</v>
      </c>
      <c r="O832" s="47"/>
    </row>
    <row r="833" spans="1:15" x14ac:dyDescent="0.2">
      <c r="N833" s="27">
        <f>SUM(N816:N832)</f>
        <v>6655.26</v>
      </c>
      <c r="O833" s="36">
        <v>67244</v>
      </c>
    </row>
    <row r="835" spans="1:15" x14ac:dyDescent="0.2">
      <c r="A835" s="67">
        <v>296</v>
      </c>
      <c r="C835" s="72">
        <v>43222</v>
      </c>
      <c r="D835" s="22" t="s">
        <v>1997</v>
      </c>
      <c r="E835" s="67">
        <v>4.41</v>
      </c>
      <c r="F835" s="24" t="s">
        <v>1998</v>
      </c>
      <c r="G835" s="25" t="s">
        <v>1999</v>
      </c>
      <c r="H835" s="24">
        <v>1120</v>
      </c>
      <c r="I835" s="27">
        <v>0.5</v>
      </c>
      <c r="J835" s="70">
        <v>9610</v>
      </c>
      <c r="K835" s="27">
        <f t="shared" ref="K835:K853" si="81">ROUND(J835/0.35,-1)</f>
        <v>27460</v>
      </c>
      <c r="L835" s="71">
        <v>27440</v>
      </c>
      <c r="M835" s="71">
        <v>109.76</v>
      </c>
      <c r="N835" s="27">
        <f t="shared" ref="N835:N853" si="82">SUM(I835+M835)</f>
        <v>110.26</v>
      </c>
    </row>
    <row r="836" spans="1:15" x14ac:dyDescent="0.2">
      <c r="A836" s="67" t="s">
        <v>2000</v>
      </c>
      <c r="C836" s="72">
        <v>43223</v>
      </c>
      <c r="D836" s="22" t="s">
        <v>2001</v>
      </c>
      <c r="E836" s="67">
        <v>0.23419999999999999</v>
      </c>
      <c r="F836" s="24" t="s">
        <v>2004</v>
      </c>
      <c r="G836" s="25" t="s">
        <v>2005</v>
      </c>
      <c r="H836" s="24">
        <v>1220</v>
      </c>
      <c r="I836" s="27">
        <v>1.5</v>
      </c>
      <c r="J836" s="70">
        <v>18520</v>
      </c>
      <c r="K836" s="27">
        <f t="shared" si="81"/>
        <v>52910</v>
      </c>
      <c r="N836" s="27">
        <f t="shared" si="82"/>
        <v>1.5</v>
      </c>
    </row>
    <row r="837" spans="1:15" x14ac:dyDescent="0.2">
      <c r="D837" s="22" t="s">
        <v>2003</v>
      </c>
      <c r="E837" s="67">
        <v>0.14219999999999999</v>
      </c>
      <c r="F837" s="24" t="s">
        <v>87</v>
      </c>
      <c r="G837" s="24" t="s">
        <v>87</v>
      </c>
      <c r="K837" s="27">
        <f t="shared" si="81"/>
        <v>0</v>
      </c>
      <c r="N837" s="27">
        <f t="shared" si="82"/>
        <v>0</v>
      </c>
    </row>
    <row r="838" spans="1:15" x14ac:dyDescent="0.2">
      <c r="D838" s="22" t="s">
        <v>2002</v>
      </c>
      <c r="E838" s="67">
        <v>0.2712</v>
      </c>
      <c r="F838" s="24" t="s">
        <v>87</v>
      </c>
      <c r="G838" s="24" t="s">
        <v>87</v>
      </c>
      <c r="K838" s="27">
        <f t="shared" si="81"/>
        <v>0</v>
      </c>
      <c r="N838" s="27">
        <f t="shared" si="82"/>
        <v>0</v>
      </c>
    </row>
    <row r="839" spans="1:15" x14ac:dyDescent="0.2">
      <c r="A839" s="67">
        <v>297</v>
      </c>
      <c r="C839" s="72">
        <v>43223</v>
      </c>
      <c r="D839" s="22" t="s">
        <v>2006</v>
      </c>
      <c r="E839" s="67">
        <v>33.302</v>
      </c>
      <c r="F839" s="24" t="s">
        <v>2007</v>
      </c>
      <c r="G839" s="25" t="s">
        <v>2008</v>
      </c>
      <c r="H839" s="24">
        <v>1010</v>
      </c>
      <c r="I839" s="27">
        <v>0.5</v>
      </c>
      <c r="J839" s="70">
        <v>52560</v>
      </c>
      <c r="K839" s="27">
        <f t="shared" si="81"/>
        <v>150170</v>
      </c>
      <c r="L839" s="71">
        <v>135000</v>
      </c>
      <c r="M839" s="71">
        <v>540</v>
      </c>
      <c r="N839" s="27">
        <f t="shared" si="82"/>
        <v>540.5</v>
      </c>
    </row>
    <row r="840" spans="1:15" x14ac:dyDescent="0.2">
      <c r="A840" s="67">
        <v>298</v>
      </c>
      <c r="C840" s="72">
        <v>43223</v>
      </c>
      <c r="D840" s="22" t="s">
        <v>2009</v>
      </c>
      <c r="E840" s="67">
        <v>9.9990000000000006</v>
      </c>
      <c r="F840" s="24" t="s">
        <v>2010</v>
      </c>
      <c r="G840" s="25" t="s">
        <v>2011</v>
      </c>
      <c r="H840" s="24">
        <v>1040</v>
      </c>
      <c r="I840" s="27">
        <v>0.5</v>
      </c>
      <c r="J840" s="70">
        <v>14000</v>
      </c>
      <c r="K840" s="27">
        <f t="shared" si="81"/>
        <v>40000</v>
      </c>
      <c r="L840" s="71">
        <v>65000</v>
      </c>
      <c r="M840" s="71">
        <v>260</v>
      </c>
      <c r="N840" s="27">
        <f t="shared" si="82"/>
        <v>260.5</v>
      </c>
    </row>
    <row r="841" spans="1:15" x14ac:dyDescent="0.2">
      <c r="A841" s="67">
        <v>299</v>
      </c>
      <c r="C841" s="72">
        <v>43223</v>
      </c>
      <c r="D841" s="22" t="s">
        <v>2012</v>
      </c>
      <c r="E841" s="67" t="s">
        <v>2013</v>
      </c>
      <c r="F841" s="24" t="s">
        <v>2014</v>
      </c>
      <c r="G841" s="25" t="s">
        <v>2015</v>
      </c>
      <c r="H841" s="24">
        <v>1060</v>
      </c>
      <c r="I841" s="27">
        <v>0.5</v>
      </c>
      <c r="J841" s="70">
        <v>16230</v>
      </c>
      <c r="K841" s="27">
        <f t="shared" si="81"/>
        <v>46370</v>
      </c>
      <c r="L841" s="71">
        <v>55000</v>
      </c>
      <c r="M841" s="71">
        <v>220</v>
      </c>
      <c r="N841" s="27">
        <f t="shared" si="82"/>
        <v>220.5</v>
      </c>
    </row>
    <row r="842" spans="1:15" x14ac:dyDescent="0.2">
      <c r="A842" s="67">
        <v>300</v>
      </c>
      <c r="C842" s="72">
        <v>43223</v>
      </c>
      <c r="D842" s="22" t="s">
        <v>2016</v>
      </c>
      <c r="E842" s="67">
        <v>15.848100000000001</v>
      </c>
      <c r="F842" s="24" t="s">
        <v>2017</v>
      </c>
      <c r="G842" s="25" t="s">
        <v>2018</v>
      </c>
      <c r="H842" s="24">
        <v>1110</v>
      </c>
      <c r="I842" s="27">
        <v>0.5</v>
      </c>
      <c r="J842" s="70">
        <v>113340</v>
      </c>
      <c r="K842" s="27">
        <f t="shared" si="81"/>
        <v>323830</v>
      </c>
      <c r="L842" s="71">
        <v>187000</v>
      </c>
      <c r="M842" s="71">
        <v>748</v>
      </c>
      <c r="N842" s="27">
        <f t="shared" si="82"/>
        <v>748.5</v>
      </c>
    </row>
    <row r="843" spans="1:15" x14ac:dyDescent="0.2">
      <c r="A843" s="67">
        <v>301</v>
      </c>
      <c r="C843" s="72">
        <v>43223</v>
      </c>
      <c r="D843" s="22" t="s">
        <v>2019</v>
      </c>
      <c r="E843" s="67" t="s">
        <v>2020</v>
      </c>
      <c r="F843" s="24" t="s">
        <v>2021</v>
      </c>
      <c r="G843" s="25" t="s">
        <v>2022</v>
      </c>
      <c r="H843" s="24">
        <v>3010</v>
      </c>
      <c r="I843" s="27">
        <v>0.5</v>
      </c>
      <c r="J843" s="70">
        <v>18650</v>
      </c>
      <c r="K843" s="27">
        <f t="shared" si="81"/>
        <v>53290</v>
      </c>
      <c r="L843" s="71">
        <v>74000</v>
      </c>
      <c r="M843" s="71">
        <v>296</v>
      </c>
      <c r="N843" s="27">
        <f t="shared" si="82"/>
        <v>296.5</v>
      </c>
    </row>
    <row r="844" spans="1:15" x14ac:dyDescent="0.2">
      <c r="A844" s="67">
        <v>302</v>
      </c>
      <c r="C844" s="72">
        <v>43224</v>
      </c>
      <c r="D844" s="22" t="s">
        <v>2023</v>
      </c>
      <c r="E844" s="67">
        <v>11.420999999999999</v>
      </c>
      <c r="F844" s="24" t="s">
        <v>2024</v>
      </c>
      <c r="G844" s="25" t="s">
        <v>2025</v>
      </c>
      <c r="H844" s="24">
        <v>1220</v>
      </c>
      <c r="I844" s="27">
        <v>0.5</v>
      </c>
      <c r="J844" s="70">
        <v>18870</v>
      </c>
      <c r="K844" s="27">
        <f t="shared" si="81"/>
        <v>53910</v>
      </c>
      <c r="L844" s="71">
        <v>114210</v>
      </c>
      <c r="M844" s="71">
        <v>457.2</v>
      </c>
      <c r="N844" s="27">
        <f t="shared" si="82"/>
        <v>457.7</v>
      </c>
    </row>
    <row r="845" spans="1:15" x14ac:dyDescent="0.2">
      <c r="A845" s="67">
        <v>303</v>
      </c>
      <c r="C845" s="72">
        <v>43224</v>
      </c>
      <c r="D845" s="22" t="s">
        <v>2026</v>
      </c>
      <c r="E845" s="67">
        <v>5.0119999999999996</v>
      </c>
      <c r="F845" s="24" t="s">
        <v>2027</v>
      </c>
      <c r="G845" s="25" t="s">
        <v>2028</v>
      </c>
      <c r="H845" s="24">
        <v>1020</v>
      </c>
      <c r="I845" s="27">
        <v>0.5</v>
      </c>
      <c r="J845" s="70">
        <v>11120</v>
      </c>
      <c r="K845" s="27">
        <f t="shared" si="81"/>
        <v>31770</v>
      </c>
      <c r="L845" s="71">
        <v>19900</v>
      </c>
      <c r="M845" s="71">
        <v>79.599999999999994</v>
      </c>
      <c r="N845" s="27">
        <f t="shared" si="82"/>
        <v>80.099999999999994</v>
      </c>
    </row>
    <row r="846" spans="1:15" x14ac:dyDescent="0.2">
      <c r="A846" s="67">
        <v>304</v>
      </c>
      <c r="C846" s="72">
        <v>43224</v>
      </c>
      <c r="D846" s="22" t="s">
        <v>2029</v>
      </c>
      <c r="E846" s="67">
        <v>1.3515999999999999</v>
      </c>
      <c r="F846" s="24" t="s">
        <v>2030</v>
      </c>
      <c r="G846" s="25" t="s">
        <v>2031</v>
      </c>
      <c r="H846" s="24">
        <v>1080</v>
      </c>
      <c r="I846" s="27">
        <v>0.5</v>
      </c>
      <c r="J846" s="70">
        <v>25230</v>
      </c>
      <c r="K846" s="27">
        <f t="shared" si="81"/>
        <v>72090</v>
      </c>
      <c r="L846" s="71">
        <v>87000</v>
      </c>
      <c r="M846" s="71">
        <v>348</v>
      </c>
      <c r="N846" s="27">
        <f t="shared" si="82"/>
        <v>348.5</v>
      </c>
    </row>
    <row r="847" spans="1:15" x14ac:dyDescent="0.2">
      <c r="A847" s="67">
        <v>305</v>
      </c>
      <c r="C847" s="72">
        <v>43224</v>
      </c>
      <c r="D847" s="22" t="s">
        <v>2032</v>
      </c>
      <c r="E847" s="67" t="s">
        <v>2033</v>
      </c>
      <c r="F847" s="24" t="s">
        <v>2034</v>
      </c>
      <c r="G847" s="25" t="s">
        <v>2035</v>
      </c>
      <c r="H847" s="24">
        <v>3010</v>
      </c>
      <c r="I847" s="27">
        <v>0.5</v>
      </c>
      <c r="J847" s="70">
        <v>20880</v>
      </c>
      <c r="K847" s="27">
        <f t="shared" si="81"/>
        <v>59660</v>
      </c>
      <c r="L847" s="71">
        <v>60000</v>
      </c>
      <c r="M847" s="71">
        <v>240</v>
      </c>
      <c r="N847" s="27">
        <f t="shared" si="82"/>
        <v>240.5</v>
      </c>
    </row>
    <row r="848" spans="1:15" x14ac:dyDescent="0.2">
      <c r="A848" s="67" t="s">
        <v>2036</v>
      </c>
      <c r="C848" s="72">
        <v>43224</v>
      </c>
      <c r="D848" s="22" t="s">
        <v>2037</v>
      </c>
      <c r="E848" s="67">
        <v>0.91800000000000004</v>
      </c>
      <c r="F848" s="24" t="s">
        <v>2039</v>
      </c>
      <c r="G848" s="24" t="s">
        <v>2040</v>
      </c>
      <c r="H848" s="24">
        <v>1100</v>
      </c>
      <c r="I848" s="27">
        <v>1</v>
      </c>
      <c r="J848" s="70">
        <v>30990</v>
      </c>
      <c r="K848" s="27">
        <f t="shared" si="81"/>
        <v>88540</v>
      </c>
      <c r="N848" s="27">
        <f t="shared" si="82"/>
        <v>1</v>
      </c>
    </row>
    <row r="849" spans="1:15" x14ac:dyDescent="0.2">
      <c r="D849" s="22" t="s">
        <v>2038</v>
      </c>
      <c r="E849" s="67">
        <v>0.32200000000000001</v>
      </c>
      <c r="F849" s="24" t="s">
        <v>87</v>
      </c>
      <c r="G849" s="25" t="s">
        <v>87</v>
      </c>
      <c r="K849" s="27">
        <f t="shared" si="81"/>
        <v>0</v>
      </c>
      <c r="N849" s="27">
        <f t="shared" si="82"/>
        <v>0</v>
      </c>
    </row>
    <row r="850" spans="1:15" x14ac:dyDescent="0.2">
      <c r="A850" s="67">
        <v>307</v>
      </c>
      <c r="B850" s="21" t="s">
        <v>118</v>
      </c>
      <c r="C850" s="72">
        <v>43224</v>
      </c>
      <c r="D850" s="22" t="s">
        <v>2041</v>
      </c>
      <c r="E850" s="67">
        <v>1.1679999999999999</v>
      </c>
      <c r="F850" s="24" t="s">
        <v>2042</v>
      </c>
      <c r="G850" s="25" t="s">
        <v>2043</v>
      </c>
      <c r="H850" s="24">
        <v>1160</v>
      </c>
      <c r="I850" s="27">
        <v>0.5</v>
      </c>
      <c r="J850" s="70">
        <v>4730</v>
      </c>
      <c r="K850" s="27">
        <f t="shared" si="81"/>
        <v>13510</v>
      </c>
      <c r="L850" s="71">
        <v>15500</v>
      </c>
      <c r="M850" s="71">
        <v>62</v>
      </c>
      <c r="N850" s="27">
        <f t="shared" si="82"/>
        <v>62.5</v>
      </c>
    </row>
    <row r="851" spans="1:15" x14ac:dyDescent="0.2">
      <c r="A851" s="67">
        <v>306</v>
      </c>
      <c r="B851" s="21" t="s">
        <v>118</v>
      </c>
      <c r="C851" s="72">
        <v>43224</v>
      </c>
      <c r="D851" s="22" t="s">
        <v>2044</v>
      </c>
      <c r="E851" s="67" t="s">
        <v>213</v>
      </c>
      <c r="F851" s="24" t="s">
        <v>2047</v>
      </c>
      <c r="G851" s="25" t="s">
        <v>1509</v>
      </c>
      <c r="H851" s="24">
        <v>1170</v>
      </c>
      <c r="I851" s="27">
        <v>1.5</v>
      </c>
      <c r="J851" s="70">
        <v>9230</v>
      </c>
      <c r="K851" s="27">
        <f t="shared" si="81"/>
        <v>26370</v>
      </c>
      <c r="L851" s="71">
        <v>10000</v>
      </c>
      <c r="M851" s="71">
        <v>40</v>
      </c>
      <c r="N851" s="27">
        <f t="shared" si="82"/>
        <v>41.5</v>
      </c>
    </row>
    <row r="852" spans="1:15" x14ac:dyDescent="0.2">
      <c r="D852" s="22" t="s">
        <v>2045</v>
      </c>
      <c r="E852" s="67" t="s">
        <v>213</v>
      </c>
      <c r="F852" s="24" t="s">
        <v>87</v>
      </c>
      <c r="G852" s="25" t="s">
        <v>87</v>
      </c>
      <c r="K852" s="27">
        <f t="shared" si="81"/>
        <v>0</v>
      </c>
      <c r="N852" s="27">
        <f t="shared" si="82"/>
        <v>0</v>
      </c>
    </row>
    <row r="853" spans="1:15" s="43" customFormat="1" x14ac:dyDescent="0.2">
      <c r="A853" s="39"/>
      <c r="B853" s="40"/>
      <c r="C853" s="41"/>
      <c r="D853" s="42" t="s">
        <v>2046</v>
      </c>
      <c r="E853" s="39" t="s">
        <v>213</v>
      </c>
      <c r="F853" s="43" t="s">
        <v>87</v>
      </c>
      <c r="G853" s="44" t="s">
        <v>87</v>
      </c>
      <c r="I853" s="45"/>
      <c r="J853" s="45"/>
      <c r="K853" s="45">
        <f t="shared" si="81"/>
        <v>0</v>
      </c>
      <c r="L853" s="46"/>
      <c r="M853" s="46"/>
      <c r="N853" s="45">
        <f t="shared" si="82"/>
        <v>0</v>
      </c>
      <c r="O853" s="47"/>
    </row>
    <row r="854" spans="1:15" x14ac:dyDescent="0.2">
      <c r="N854" s="27">
        <f>SUM(N835:N853)</f>
        <v>3410.06</v>
      </c>
      <c r="O854" s="36">
        <v>67288</v>
      </c>
    </row>
    <row r="856" spans="1:15" x14ac:dyDescent="0.2">
      <c r="A856" s="67" t="s">
        <v>2048</v>
      </c>
      <c r="C856" s="72">
        <v>43227</v>
      </c>
      <c r="D856" s="22" t="s">
        <v>2049</v>
      </c>
      <c r="E856" s="67">
        <v>44.709600000000002</v>
      </c>
      <c r="F856" s="24" t="s">
        <v>2050</v>
      </c>
      <c r="G856" s="25" t="s">
        <v>2051</v>
      </c>
      <c r="H856" s="24">
        <v>1070</v>
      </c>
      <c r="I856" s="27">
        <v>0.5</v>
      </c>
      <c r="J856" s="70">
        <v>54770</v>
      </c>
      <c r="K856" s="27">
        <f t="shared" ref="K856:K871" si="83">ROUND(J856/0.35,-1)</f>
        <v>156490</v>
      </c>
      <c r="N856" s="27">
        <f t="shared" ref="N856:N871" si="84">SUM(I856+M856)</f>
        <v>0.5</v>
      </c>
      <c r="O856" s="38"/>
    </row>
    <row r="857" spans="1:15" x14ac:dyDescent="0.2">
      <c r="A857" s="67">
        <v>308</v>
      </c>
      <c r="C857" s="72">
        <v>43227</v>
      </c>
      <c r="D857" s="22" t="s">
        <v>2052</v>
      </c>
      <c r="E857" s="67">
        <v>5.7</v>
      </c>
      <c r="F857" s="24" t="s">
        <v>2053</v>
      </c>
      <c r="G857" s="25" t="s">
        <v>2054</v>
      </c>
      <c r="H857" s="24">
        <v>1210</v>
      </c>
      <c r="I857" s="27">
        <v>0.5</v>
      </c>
      <c r="J857" s="70">
        <v>16890</v>
      </c>
      <c r="K857" s="27">
        <f t="shared" si="83"/>
        <v>48260</v>
      </c>
      <c r="L857" s="71">
        <v>44000</v>
      </c>
      <c r="M857" s="71">
        <v>176</v>
      </c>
      <c r="N857" s="27">
        <f t="shared" si="84"/>
        <v>176.5</v>
      </c>
      <c r="O857" s="38"/>
    </row>
    <row r="858" spans="1:15" x14ac:dyDescent="0.2">
      <c r="A858" s="67">
        <v>309</v>
      </c>
      <c r="C858" s="72">
        <v>43227</v>
      </c>
      <c r="D858" s="22" t="s">
        <v>2055</v>
      </c>
      <c r="E858" s="67">
        <v>8.8420000000000005</v>
      </c>
      <c r="F858" s="24" t="s">
        <v>2056</v>
      </c>
      <c r="G858" s="25" t="s">
        <v>2057</v>
      </c>
      <c r="H858" s="24">
        <v>1130</v>
      </c>
      <c r="I858" s="27">
        <v>0.5</v>
      </c>
      <c r="J858" s="70">
        <v>9220</v>
      </c>
      <c r="K858" s="27">
        <f t="shared" si="83"/>
        <v>26340</v>
      </c>
      <c r="L858" s="71">
        <v>58000</v>
      </c>
      <c r="M858" s="71">
        <v>232</v>
      </c>
      <c r="N858" s="27">
        <f t="shared" si="84"/>
        <v>232.5</v>
      </c>
      <c r="O858" s="38"/>
    </row>
    <row r="859" spans="1:15" x14ac:dyDescent="0.2">
      <c r="A859" s="67">
        <v>310</v>
      </c>
      <c r="C859" s="72">
        <v>43227</v>
      </c>
      <c r="D859" s="22" t="s">
        <v>2049</v>
      </c>
      <c r="E859" s="67">
        <v>44.709600000000002</v>
      </c>
      <c r="F859" s="24" t="s">
        <v>2058</v>
      </c>
      <c r="G859" s="25" t="s">
        <v>2059</v>
      </c>
      <c r="H859" s="24">
        <v>1070</v>
      </c>
      <c r="I859" s="27">
        <v>0.5</v>
      </c>
      <c r="J859" s="70">
        <v>54770</v>
      </c>
      <c r="K859" s="27">
        <f t="shared" si="83"/>
        <v>156490</v>
      </c>
      <c r="L859" s="71">
        <v>208000</v>
      </c>
      <c r="M859" s="71">
        <v>832</v>
      </c>
      <c r="N859" s="27">
        <f t="shared" si="84"/>
        <v>832.5</v>
      </c>
      <c r="O859" s="38"/>
    </row>
    <row r="860" spans="1:15" x14ac:dyDescent="0.2">
      <c r="A860" s="67">
        <v>311</v>
      </c>
      <c r="C860" s="72">
        <v>43227</v>
      </c>
      <c r="D860" s="22" t="s">
        <v>2060</v>
      </c>
      <c r="E860" s="67">
        <v>20</v>
      </c>
      <c r="F860" s="24" t="s">
        <v>2078</v>
      </c>
      <c r="G860" s="25" t="s">
        <v>2061</v>
      </c>
      <c r="H860" s="24">
        <v>1020</v>
      </c>
      <c r="I860" s="27">
        <v>0.5</v>
      </c>
      <c r="J860" s="70">
        <v>42060</v>
      </c>
      <c r="K860" s="27">
        <f t="shared" si="83"/>
        <v>120170</v>
      </c>
      <c r="L860" s="71">
        <v>135000</v>
      </c>
      <c r="M860" s="71">
        <v>540</v>
      </c>
      <c r="N860" s="27">
        <f t="shared" si="84"/>
        <v>540.5</v>
      </c>
    </row>
    <row r="861" spans="1:15" x14ac:dyDescent="0.2">
      <c r="A861" s="67" t="s">
        <v>2062</v>
      </c>
      <c r="C861" s="72">
        <v>43227</v>
      </c>
      <c r="D861" s="22" t="s">
        <v>2063</v>
      </c>
      <c r="E861" s="67">
        <v>30.388000000000002</v>
      </c>
      <c r="F861" s="24" t="s">
        <v>2064</v>
      </c>
      <c r="G861" s="25" t="s">
        <v>2065</v>
      </c>
      <c r="H861" s="24">
        <v>1100</v>
      </c>
      <c r="I861" s="27">
        <v>0.5</v>
      </c>
      <c r="J861" s="70">
        <v>69560</v>
      </c>
      <c r="K861" s="27">
        <f t="shared" si="83"/>
        <v>198740</v>
      </c>
      <c r="N861" s="27">
        <f t="shared" si="84"/>
        <v>0.5</v>
      </c>
    </row>
    <row r="862" spans="1:15" x14ac:dyDescent="0.2">
      <c r="A862" s="67">
        <v>312</v>
      </c>
      <c r="C862" s="72">
        <v>43227</v>
      </c>
      <c r="D862" s="22" t="s">
        <v>2066</v>
      </c>
      <c r="E862" s="67" t="s">
        <v>2068</v>
      </c>
      <c r="F862" s="24" t="s">
        <v>2070</v>
      </c>
      <c r="G862" s="25" t="s">
        <v>2071</v>
      </c>
      <c r="H862" s="24">
        <v>3010</v>
      </c>
      <c r="I862" s="27">
        <v>1</v>
      </c>
      <c r="J862" s="70">
        <v>46370</v>
      </c>
      <c r="K862" s="27">
        <f t="shared" si="83"/>
        <v>132490</v>
      </c>
      <c r="L862" s="71">
        <v>155000</v>
      </c>
      <c r="M862" s="71">
        <v>620</v>
      </c>
      <c r="N862" s="27">
        <f t="shared" si="84"/>
        <v>621</v>
      </c>
    </row>
    <row r="863" spans="1:15" x14ac:dyDescent="0.2">
      <c r="D863" s="22" t="s">
        <v>2067</v>
      </c>
      <c r="E863" s="67" t="s">
        <v>2069</v>
      </c>
      <c r="F863" s="24" t="s">
        <v>87</v>
      </c>
      <c r="G863" s="25" t="s">
        <v>87</v>
      </c>
      <c r="K863" s="27">
        <f t="shared" si="83"/>
        <v>0</v>
      </c>
      <c r="N863" s="27">
        <f t="shared" si="84"/>
        <v>0</v>
      </c>
    </row>
    <row r="864" spans="1:15" x14ac:dyDescent="0.2">
      <c r="A864" s="67">
        <v>313</v>
      </c>
      <c r="C864" s="72">
        <v>43228</v>
      </c>
      <c r="D864" s="22" t="s">
        <v>2072</v>
      </c>
      <c r="E864" s="67">
        <v>5.0049999999999999</v>
      </c>
      <c r="F864" s="24" t="s">
        <v>2073</v>
      </c>
      <c r="G864" s="25" t="s">
        <v>2074</v>
      </c>
      <c r="H864" s="24">
        <v>1020</v>
      </c>
      <c r="I864" s="27">
        <v>0.5</v>
      </c>
      <c r="J864" s="70">
        <v>6310</v>
      </c>
      <c r="K864" s="27">
        <f t="shared" si="83"/>
        <v>18030</v>
      </c>
      <c r="L864" s="71">
        <v>27500</v>
      </c>
      <c r="M864" s="71">
        <v>110</v>
      </c>
      <c r="N864" s="27">
        <f t="shared" si="84"/>
        <v>110.5</v>
      </c>
    </row>
    <row r="865" spans="1:16" x14ac:dyDescent="0.2">
      <c r="A865" s="67">
        <v>314</v>
      </c>
      <c r="C865" s="72">
        <v>43228</v>
      </c>
      <c r="D865" s="22" t="s">
        <v>2075</v>
      </c>
      <c r="E865" s="67">
        <v>2.7233999999999998</v>
      </c>
      <c r="F865" s="24" t="s">
        <v>2076</v>
      </c>
      <c r="G865" s="25" t="s">
        <v>2077</v>
      </c>
      <c r="H865" s="24">
        <v>1200</v>
      </c>
      <c r="I865" s="27">
        <v>0.5</v>
      </c>
      <c r="J865" s="70">
        <v>4930</v>
      </c>
      <c r="K865" s="27">
        <f t="shared" si="83"/>
        <v>14090</v>
      </c>
      <c r="L865" s="71">
        <v>23000</v>
      </c>
      <c r="M865" s="71">
        <v>92</v>
      </c>
      <c r="N865" s="27">
        <f t="shared" si="84"/>
        <v>92.5</v>
      </c>
    </row>
    <row r="866" spans="1:16" x14ac:dyDescent="0.2">
      <c r="A866" s="67">
        <v>315</v>
      </c>
      <c r="C866" s="72">
        <v>43228</v>
      </c>
      <c r="D866" s="22" t="s">
        <v>2086</v>
      </c>
      <c r="E866" s="67" t="s">
        <v>2087</v>
      </c>
      <c r="F866" s="24" t="s">
        <v>2088</v>
      </c>
      <c r="G866" s="25" t="s">
        <v>2089</v>
      </c>
      <c r="H866" s="24">
        <v>3010</v>
      </c>
      <c r="I866" s="27">
        <v>0.5</v>
      </c>
      <c r="J866" s="70">
        <v>2050</v>
      </c>
      <c r="K866" s="27">
        <f t="shared" si="83"/>
        <v>5860</v>
      </c>
      <c r="L866" s="71">
        <v>18000</v>
      </c>
      <c r="M866" s="71">
        <v>72</v>
      </c>
      <c r="N866" s="27">
        <f t="shared" si="84"/>
        <v>72.5</v>
      </c>
    </row>
    <row r="867" spans="1:16" x14ac:dyDescent="0.2">
      <c r="A867" s="67">
        <v>320</v>
      </c>
      <c r="C867" s="72">
        <v>43228</v>
      </c>
      <c r="D867" s="22" t="s">
        <v>2079</v>
      </c>
      <c r="E867" s="67" t="s">
        <v>2080</v>
      </c>
      <c r="F867" s="24" t="s">
        <v>2081</v>
      </c>
      <c r="G867" s="25" t="s">
        <v>2082</v>
      </c>
      <c r="H867" s="24">
        <v>1030</v>
      </c>
      <c r="I867" s="27">
        <v>1</v>
      </c>
      <c r="J867" s="70">
        <v>59930</v>
      </c>
      <c r="K867" s="27">
        <f t="shared" si="83"/>
        <v>171230</v>
      </c>
      <c r="L867" s="71">
        <v>210500</v>
      </c>
      <c r="M867" s="71">
        <v>842</v>
      </c>
      <c r="N867" s="27">
        <f t="shared" si="84"/>
        <v>843</v>
      </c>
    </row>
    <row r="868" spans="1:16" x14ac:dyDescent="0.2">
      <c r="D868" s="22" t="s">
        <v>2083</v>
      </c>
      <c r="E868" s="67" t="s">
        <v>2084</v>
      </c>
      <c r="F868" s="24" t="s">
        <v>87</v>
      </c>
      <c r="G868" s="25" t="s">
        <v>2085</v>
      </c>
      <c r="K868" s="27">
        <f t="shared" si="83"/>
        <v>0</v>
      </c>
      <c r="N868" s="27">
        <f t="shared" si="84"/>
        <v>0</v>
      </c>
    </row>
    <row r="869" spans="1:16" x14ac:dyDescent="0.2">
      <c r="A869" s="67">
        <v>318</v>
      </c>
      <c r="C869" s="72">
        <v>43228</v>
      </c>
      <c r="D869" s="22" t="s">
        <v>2090</v>
      </c>
      <c r="E869" s="67">
        <v>14.018000000000001</v>
      </c>
      <c r="F869" s="24" t="s">
        <v>2092</v>
      </c>
      <c r="G869" s="25" t="s">
        <v>2091</v>
      </c>
      <c r="H869" s="24">
        <v>1080</v>
      </c>
      <c r="I869" s="27">
        <v>0.5</v>
      </c>
      <c r="J869" s="70">
        <v>37190</v>
      </c>
      <c r="K869" s="27">
        <f t="shared" si="83"/>
        <v>106260</v>
      </c>
      <c r="L869" s="71">
        <v>150000</v>
      </c>
      <c r="M869" s="71">
        <v>600</v>
      </c>
      <c r="N869" s="27">
        <f t="shared" si="84"/>
        <v>600.5</v>
      </c>
    </row>
    <row r="870" spans="1:16" x14ac:dyDescent="0.2">
      <c r="A870" s="67">
        <v>319</v>
      </c>
      <c r="C870" s="72">
        <v>43228</v>
      </c>
      <c r="D870" s="22" t="s">
        <v>2093</v>
      </c>
      <c r="E870" s="67">
        <v>50.712000000000003</v>
      </c>
      <c r="F870" s="24" t="s">
        <v>2098</v>
      </c>
      <c r="G870" s="25" t="s">
        <v>2094</v>
      </c>
      <c r="H870" s="24">
        <v>1220</v>
      </c>
      <c r="I870" s="27">
        <v>0.5</v>
      </c>
      <c r="J870" s="70">
        <v>39940</v>
      </c>
      <c r="K870" s="27">
        <f t="shared" si="83"/>
        <v>114110</v>
      </c>
      <c r="L870" s="71">
        <v>125000</v>
      </c>
      <c r="M870" s="71">
        <v>500</v>
      </c>
      <c r="N870" s="27">
        <f t="shared" si="84"/>
        <v>500.5</v>
      </c>
    </row>
    <row r="871" spans="1:16" s="43" customFormat="1" x14ac:dyDescent="0.2">
      <c r="A871" s="39" t="s">
        <v>2095</v>
      </c>
      <c r="B871" s="40" t="s">
        <v>118</v>
      </c>
      <c r="C871" s="41">
        <v>43228</v>
      </c>
      <c r="D871" s="42" t="s">
        <v>2096</v>
      </c>
      <c r="E871" s="39" t="s">
        <v>2097</v>
      </c>
      <c r="F871" s="43" t="s">
        <v>2099</v>
      </c>
      <c r="G871" s="44" t="s">
        <v>886</v>
      </c>
      <c r="H871" s="43">
        <v>2010</v>
      </c>
      <c r="I871" s="45">
        <v>0.5</v>
      </c>
      <c r="J871" s="45">
        <v>12640</v>
      </c>
      <c r="K871" s="45">
        <f t="shared" si="83"/>
        <v>36110</v>
      </c>
      <c r="L871" s="46"/>
      <c r="M871" s="46"/>
      <c r="N871" s="45">
        <f t="shared" si="84"/>
        <v>0.5</v>
      </c>
      <c r="O871" s="47"/>
    </row>
    <row r="872" spans="1:16" x14ac:dyDescent="0.2">
      <c r="N872" s="27">
        <f>SUM(N856:N871)</f>
        <v>4624</v>
      </c>
      <c r="O872" s="36">
        <v>67312</v>
      </c>
    </row>
    <row r="874" spans="1:16" x14ac:dyDescent="0.2">
      <c r="A874" s="67">
        <v>316</v>
      </c>
      <c r="C874" s="72">
        <v>43228</v>
      </c>
      <c r="D874" s="22" t="s">
        <v>2106</v>
      </c>
      <c r="E874" s="67">
        <v>26.2881</v>
      </c>
      <c r="F874" s="24" t="s">
        <v>2107</v>
      </c>
      <c r="G874" s="25" t="s">
        <v>2108</v>
      </c>
      <c r="H874" s="24">
        <v>1170</v>
      </c>
      <c r="I874" s="27">
        <v>0.5</v>
      </c>
      <c r="J874" s="70">
        <v>24680</v>
      </c>
      <c r="K874" s="27">
        <f t="shared" ref="K874:K884" si="85">ROUND(J874/0.35,-1)</f>
        <v>70510</v>
      </c>
      <c r="L874" s="71">
        <v>116000</v>
      </c>
      <c r="M874" s="71">
        <v>464</v>
      </c>
      <c r="N874" s="27">
        <f t="shared" ref="N874:N884" si="86">SUM(I874+M874)</f>
        <v>464.5</v>
      </c>
      <c r="O874" s="38"/>
      <c r="P874" s="21"/>
    </row>
    <row r="875" spans="1:16" x14ac:dyDescent="0.2">
      <c r="A875" s="67">
        <v>317</v>
      </c>
      <c r="C875" s="72">
        <v>43228</v>
      </c>
      <c r="D875" s="22" t="s">
        <v>2109</v>
      </c>
      <c r="E875" s="67" t="s">
        <v>2110</v>
      </c>
      <c r="F875" s="24" t="s">
        <v>2111</v>
      </c>
      <c r="G875" s="25" t="s">
        <v>2112</v>
      </c>
      <c r="H875" s="24">
        <v>1150</v>
      </c>
      <c r="I875" s="27">
        <v>0.5</v>
      </c>
      <c r="J875" s="70">
        <v>50000</v>
      </c>
      <c r="K875" s="27">
        <f t="shared" si="85"/>
        <v>142860</v>
      </c>
      <c r="L875" s="71">
        <v>194500</v>
      </c>
      <c r="M875" s="71">
        <v>778</v>
      </c>
      <c r="N875" s="27">
        <f t="shared" si="86"/>
        <v>778.5</v>
      </c>
      <c r="O875" s="38"/>
      <c r="P875" s="21"/>
    </row>
    <row r="876" spans="1:16" x14ac:dyDescent="0.2">
      <c r="A876" s="67" t="s">
        <v>2100</v>
      </c>
      <c r="C876" s="72">
        <v>43228</v>
      </c>
      <c r="D876" s="22" t="s">
        <v>2113</v>
      </c>
      <c r="E876" s="67">
        <v>24.05</v>
      </c>
      <c r="F876" s="24" t="s">
        <v>2114</v>
      </c>
      <c r="G876" s="25" t="s">
        <v>2115</v>
      </c>
      <c r="H876" s="24">
        <v>1070</v>
      </c>
      <c r="I876" s="27">
        <v>0.5</v>
      </c>
      <c r="J876" s="70">
        <v>48820</v>
      </c>
      <c r="K876" s="27">
        <f t="shared" si="85"/>
        <v>139490</v>
      </c>
      <c r="N876" s="27">
        <f t="shared" si="86"/>
        <v>0.5</v>
      </c>
      <c r="O876" s="38"/>
      <c r="P876" s="21"/>
    </row>
    <row r="877" spans="1:16" x14ac:dyDescent="0.2">
      <c r="A877" s="67" t="s">
        <v>2101</v>
      </c>
      <c r="C877" s="72">
        <v>43228</v>
      </c>
      <c r="D877" s="22" t="s">
        <v>2102</v>
      </c>
      <c r="E877" s="67" t="s">
        <v>2103</v>
      </c>
      <c r="F877" s="24" t="s">
        <v>2104</v>
      </c>
      <c r="G877" s="25" t="s">
        <v>2105</v>
      </c>
      <c r="H877" s="24">
        <v>1090</v>
      </c>
      <c r="I877" s="27">
        <v>0.5</v>
      </c>
      <c r="K877" s="27">
        <f t="shared" si="85"/>
        <v>0</v>
      </c>
      <c r="N877" s="27">
        <f t="shared" si="86"/>
        <v>0.5</v>
      </c>
    </row>
    <row r="878" spans="1:16" x14ac:dyDescent="0.2">
      <c r="A878" s="67">
        <v>321</v>
      </c>
      <c r="B878" s="21" t="s">
        <v>118</v>
      </c>
      <c r="C878" s="72">
        <v>43228</v>
      </c>
      <c r="D878" s="22" t="s">
        <v>2118</v>
      </c>
      <c r="E878" s="67">
        <v>1.6220000000000001</v>
      </c>
      <c r="F878" s="24" t="s">
        <v>2116</v>
      </c>
      <c r="G878" s="25" t="s">
        <v>2117</v>
      </c>
      <c r="H878" s="24">
        <v>1160</v>
      </c>
      <c r="I878" s="27">
        <v>0.5</v>
      </c>
      <c r="J878" s="70">
        <v>21220</v>
      </c>
      <c r="K878" s="27">
        <f t="shared" si="85"/>
        <v>60630</v>
      </c>
      <c r="L878" s="71">
        <v>50000</v>
      </c>
      <c r="M878" s="71">
        <v>200</v>
      </c>
      <c r="N878" s="27">
        <f t="shared" si="86"/>
        <v>200.5</v>
      </c>
    </row>
    <row r="879" spans="1:16" x14ac:dyDescent="0.2">
      <c r="A879" s="67">
        <v>322</v>
      </c>
      <c r="C879" s="72">
        <v>43228</v>
      </c>
      <c r="D879" s="22" t="s">
        <v>2119</v>
      </c>
      <c r="E879" s="67">
        <v>21.88</v>
      </c>
      <c r="F879" s="24" t="s">
        <v>2122</v>
      </c>
      <c r="G879" s="25" t="s">
        <v>2123</v>
      </c>
      <c r="H879" s="24">
        <v>1050</v>
      </c>
      <c r="I879" s="27">
        <v>1.5</v>
      </c>
      <c r="J879" s="70">
        <v>159460</v>
      </c>
      <c r="K879" s="27">
        <f t="shared" si="85"/>
        <v>455600</v>
      </c>
      <c r="L879" s="71">
        <v>300000</v>
      </c>
      <c r="M879" s="71">
        <v>1200</v>
      </c>
      <c r="N879" s="27">
        <f t="shared" si="86"/>
        <v>1201.5</v>
      </c>
    </row>
    <row r="880" spans="1:16" x14ac:dyDescent="0.2">
      <c r="D880" s="22" t="s">
        <v>2120</v>
      </c>
      <c r="E880" s="67">
        <v>11.63</v>
      </c>
      <c r="F880" s="24" t="s">
        <v>87</v>
      </c>
      <c r="G880" s="24" t="s">
        <v>87</v>
      </c>
      <c r="K880" s="27">
        <f t="shared" si="85"/>
        <v>0</v>
      </c>
      <c r="N880" s="27">
        <f t="shared" si="86"/>
        <v>0</v>
      </c>
    </row>
    <row r="881" spans="1:15" x14ac:dyDescent="0.2">
      <c r="D881" s="22" t="s">
        <v>2121</v>
      </c>
      <c r="E881" s="67">
        <v>14.803000000000001</v>
      </c>
      <c r="F881" s="24" t="s">
        <v>87</v>
      </c>
      <c r="G881" s="24" t="s">
        <v>87</v>
      </c>
      <c r="K881" s="27">
        <f t="shared" si="85"/>
        <v>0</v>
      </c>
      <c r="N881" s="27">
        <f t="shared" si="86"/>
        <v>0</v>
      </c>
    </row>
    <row r="882" spans="1:15" x14ac:dyDescent="0.2">
      <c r="A882" s="67">
        <v>323</v>
      </c>
      <c r="C882" s="72">
        <v>43228</v>
      </c>
      <c r="D882" s="22" t="s">
        <v>2124</v>
      </c>
      <c r="E882" s="67">
        <v>81.627899999999997</v>
      </c>
      <c r="F882" s="24" t="s">
        <v>2126</v>
      </c>
      <c r="G882" s="25" t="s">
        <v>2127</v>
      </c>
      <c r="H882" s="24">
        <v>1050</v>
      </c>
      <c r="I882" s="27">
        <v>1</v>
      </c>
      <c r="J882" s="70">
        <v>215930</v>
      </c>
      <c r="K882" s="27">
        <f t="shared" si="85"/>
        <v>616940</v>
      </c>
      <c r="L882" s="71">
        <v>200000</v>
      </c>
      <c r="M882" s="71">
        <v>800</v>
      </c>
      <c r="N882" s="27">
        <f t="shared" si="86"/>
        <v>801</v>
      </c>
    </row>
    <row r="883" spans="1:15" x14ac:dyDescent="0.2">
      <c r="D883" s="22" t="s">
        <v>2125</v>
      </c>
      <c r="E883" s="67">
        <v>10.436999999999999</v>
      </c>
      <c r="F883" s="24" t="s">
        <v>87</v>
      </c>
      <c r="G883" s="25" t="s">
        <v>87</v>
      </c>
      <c r="K883" s="27">
        <f t="shared" si="85"/>
        <v>0</v>
      </c>
      <c r="N883" s="27">
        <f t="shared" si="86"/>
        <v>0</v>
      </c>
    </row>
    <row r="884" spans="1:15" s="43" customFormat="1" x14ac:dyDescent="0.2">
      <c r="A884" s="39">
        <v>326</v>
      </c>
      <c r="B884" s="40"/>
      <c r="C884" s="41">
        <v>43229</v>
      </c>
      <c r="D884" s="42" t="s">
        <v>2128</v>
      </c>
      <c r="E884" s="39" t="s">
        <v>2129</v>
      </c>
      <c r="F884" s="43" t="s">
        <v>2130</v>
      </c>
      <c r="G884" s="44" t="s">
        <v>2131</v>
      </c>
      <c r="H884" s="43">
        <v>3010</v>
      </c>
      <c r="I884" s="45">
        <v>0.5</v>
      </c>
      <c r="J884" s="45">
        <v>34230</v>
      </c>
      <c r="K884" s="45">
        <f t="shared" si="85"/>
        <v>97800</v>
      </c>
      <c r="L884" s="46">
        <v>146000</v>
      </c>
      <c r="M884" s="46">
        <v>584</v>
      </c>
      <c r="N884" s="45">
        <f t="shared" si="86"/>
        <v>584.5</v>
      </c>
      <c r="O884" s="47"/>
    </row>
    <row r="885" spans="1:15" x14ac:dyDescent="0.2">
      <c r="N885" s="27">
        <f>SUM(N874:N884)</f>
        <v>4031.5</v>
      </c>
      <c r="O885" s="36">
        <v>67327</v>
      </c>
    </row>
    <row r="887" spans="1:15" x14ac:dyDescent="0.2">
      <c r="A887" s="67">
        <v>324</v>
      </c>
      <c r="C887" s="72">
        <v>43229</v>
      </c>
      <c r="D887" s="22" t="s">
        <v>2139</v>
      </c>
      <c r="E887" s="67">
        <v>89</v>
      </c>
      <c r="F887" s="24" t="s">
        <v>2140</v>
      </c>
      <c r="G887" s="25" t="s">
        <v>2141</v>
      </c>
      <c r="H887" s="24">
        <v>1140</v>
      </c>
      <c r="I887" s="27">
        <v>0.5</v>
      </c>
      <c r="J887" s="70">
        <v>113620</v>
      </c>
      <c r="K887" s="27">
        <f t="shared" ref="K887:K902" si="87">ROUND(J887/0.35,-1)</f>
        <v>324630</v>
      </c>
      <c r="L887" s="71">
        <v>400000</v>
      </c>
      <c r="M887" s="71">
        <v>1600</v>
      </c>
      <c r="N887" s="27">
        <f t="shared" ref="N887:N902" si="88">SUM(I887+M887)</f>
        <v>1600.5</v>
      </c>
      <c r="O887" s="38"/>
    </row>
    <row r="888" spans="1:15" x14ac:dyDescent="0.2">
      <c r="A888" s="67">
        <v>325</v>
      </c>
      <c r="C888" s="72">
        <v>43229</v>
      </c>
      <c r="D888" s="22" t="s">
        <v>2142</v>
      </c>
      <c r="E888" s="67">
        <v>26.428000000000001</v>
      </c>
      <c r="F888" s="24" t="s">
        <v>2140</v>
      </c>
      <c r="G888" s="25" t="s">
        <v>2143</v>
      </c>
      <c r="H888" s="24">
        <v>1140</v>
      </c>
      <c r="I888" s="27">
        <v>0.5</v>
      </c>
      <c r="J888" s="70">
        <v>110250</v>
      </c>
      <c r="K888" s="27">
        <f t="shared" si="87"/>
        <v>315000</v>
      </c>
      <c r="L888" s="71">
        <v>300000</v>
      </c>
      <c r="M888" s="71">
        <v>1200</v>
      </c>
      <c r="N888" s="27">
        <f t="shared" si="88"/>
        <v>1200.5</v>
      </c>
      <c r="O888" s="38"/>
    </row>
    <row r="889" spans="1:15" x14ac:dyDescent="0.2">
      <c r="A889" s="67" t="s">
        <v>2132</v>
      </c>
      <c r="C889" s="72">
        <v>43229</v>
      </c>
      <c r="D889" s="22" t="s">
        <v>2139</v>
      </c>
      <c r="E889" s="67">
        <v>115.404</v>
      </c>
      <c r="F889" s="24" t="s">
        <v>2144</v>
      </c>
      <c r="G889" s="24" t="s">
        <v>2140</v>
      </c>
      <c r="H889" s="24">
        <v>1140</v>
      </c>
      <c r="I889" s="27">
        <v>0.5</v>
      </c>
      <c r="J889" s="70">
        <v>223870</v>
      </c>
      <c r="K889" s="27">
        <f t="shared" si="87"/>
        <v>639630</v>
      </c>
      <c r="N889" s="27">
        <f t="shared" si="88"/>
        <v>0.5</v>
      </c>
      <c r="O889" s="38"/>
    </row>
    <row r="890" spans="1:15" x14ac:dyDescent="0.2">
      <c r="A890" s="67" t="s">
        <v>2133</v>
      </c>
      <c r="C890" s="72">
        <v>43229</v>
      </c>
      <c r="D890" s="22" t="s">
        <v>2134</v>
      </c>
      <c r="E890" s="67" t="s">
        <v>2135</v>
      </c>
      <c r="F890" s="24" t="s">
        <v>2136</v>
      </c>
      <c r="G890" s="25" t="s">
        <v>2137</v>
      </c>
      <c r="H890" s="24">
        <v>1030</v>
      </c>
      <c r="I890" s="27">
        <v>0.5</v>
      </c>
      <c r="J890" s="70">
        <v>23940</v>
      </c>
      <c r="K890" s="27">
        <f t="shared" si="87"/>
        <v>68400</v>
      </c>
      <c r="N890" s="27">
        <f t="shared" si="88"/>
        <v>0.5</v>
      </c>
    </row>
    <row r="891" spans="1:15" x14ac:dyDescent="0.2">
      <c r="A891" s="67">
        <v>327</v>
      </c>
      <c r="C891" s="72">
        <v>43229</v>
      </c>
      <c r="D891" s="22" t="s">
        <v>1818</v>
      </c>
      <c r="E891" s="67" t="s">
        <v>1819</v>
      </c>
      <c r="F891" s="24" t="s">
        <v>1821</v>
      </c>
      <c r="G891" s="25" t="s">
        <v>2138</v>
      </c>
      <c r="H891" s="24">
        <v>3010</v>
      </c>
      <c r="I891" s="27">
        <v>0.5</v>
      </c>
      <c r="J891" s="70">
        <v>3610</v>
      </c>
      <c r="K891" s="27">
        <f t="shared" si="87"/>
        <v>10310</v>
      </c>
      <c r="L891" s="71">
        <v>6500</v>
      </c>
      <c r="M891" s="71">
        <v>26</v>
      </c>
      <c r="N891" s="27">
        <f t="shared" si="88"/>
        <v>26.5</v>
      </c>
    </row>
    <row r="892" spans="1:15" x14ac:dyDescent="0.2">
      <c r="A892" s="67">
        <v>329</v>
      </c>
      <c r="C892" s="72">
        <v>43229</v>
      </c>
      <c r="D892" s="22" t="s">
        <v>2145</v>
      </c>
      <c r="E892" s="67">
        <v>25.806000000000001</v>
      </c>
      <c r="F892" s="24" t="s">
        <v>2146</v>
      </c>
      <c r="G892" s="25" t="s">
        <v>2147</v>
      </c>
      <c r="H892" s="24">
        <v>1080</v>
      </c>
      <c r="I892" s="27">
        <v>0.5</v>
      </c>
      <c r="J892" s="70">
        <v>46890</v>
      </c>
      <c r="K892" s="27">
        <f t="shared" si="87"/>
        <v>133970</v>
      </c>
      <c r="L892" s="71">
        <v>50000</v>
      </c>
      <c r="M892" s="71">
        <v>200</v>
      </c>
      <c r="N892" s="27">
        <f t="shared" si="88"/>
        <v>200.5</v>
      </c>
    </row>
    <row r="893" spans="1:15" x14ac:dyDescent="0.2">
      <c r="A893" s="67">
        <v>328</v>
      </c>
      <c r="C893" s="72">
        <v>43229</v>
      </c>
      <c r="D893" s="22" t="s">
        <v>2148</v>
      </c>
      <c r="E893" s="67">
        <v>0.67100000000000004</v>
      </c>
      <c r="F893" s="24" t="s">
        <v>2149</v>
      </c>
      <c r="G893" s="25" t="s">
        <v>2150</v>
      </c>
      <c r="H893" s="24">
        <v>2030</v>
      </c>
      <c r="I893" s="27">
        <v>0.5</v>
      </c>
      <c r="J893" s="70">
        <v>20710</v>
      </c>
      <c r="K893" s="27">
        <f t="shared" si="87"/>
        <v>59170</v>
      </c>
      <c r="L893" s="71">
        <v>40000</v>
      </c>
      <c r="M893" s="71">
        <v>160</v>
      </c>
      <c r="N893" s="27">
        <f t="shared" si="88"/>
        <v>160.5</v>
      </c>
    </row>
    <row r="894" spans="1:15" x14ac:dyDescent="0.2">
      <c r="A894" s="67" t="s">
        <v>2151</v>
      </c>
      <c r="C894" s="72">
        <v>43229</v>
      </c>
      <c r="D894" s="22" t="s">
        <v>2152</v>
      </c>
      <c r="E894" s="67" t="s">
        <v>2154</v>
      </c>
      <c r="F894" s="24" t="s">
        <v>2155</v>
      </c>
      <c r="G894" s="25" t="s">
        <v>2156</v>
      </c>
      <c r="H894" s="24">
        <v>2030</v>
      </c>
      <c r="I894" s="27">
        <v>1</v>
      </c>
      <c r="J894" s="70">
        <v>17700</v>
      </c>
      <c r="K894" s="27">
        <f t="shared" si="87"/>
        <v>50570</v>
      </c>
      <c r="N894" s="27">
        <f t="shared" si="88"/>
        <v>1</v>
      </c>
    </row>
    <row r="895" spans="1:15" x14ac:dyDescent="0.2">
      <c r="D895" s="22" t="s">
        <v>2153</v>
      </c>
      <c r="E895" s="67" t="s">
        <v>2154</v>
      </c>
      <c r="F895" s="24" t="s">
        <v>87</v>
      </c>
      <c r="G895" s="25" t="s">
        <v>87</v>
      </c>
      <c r="K895" s="27">
        <f t="shared" si="87"/>
        <v>0</v>
      </c>
      <c r="N895" s="27">
        <f t="shared" si="88"/>
        <v>0</v>
      </c>
    </row>
    <row r="896" spans="1:15" x14ac:dyDescent="0.2">
      <c r="A896" s="67" t="s">
        <v>2157</v>
      </c>
      <c r="C896" s="72">
        <v>43229</v>
      </c>
      <c r="D896" s="22" t="s">
        <v>2158</v>
      </c>
      <c r="E896" s="67">
        <v>5.3</v>
      </c>
      <c r="F896" s="24" t="s">
        <v>2159</v>
      </c>
      <c r="G896" s="25" t="s">
        <v>2160</v>
      </c>
      <c r="H896" s="24">
        <v>1050</v>
      </c>
      <c r="I896" s="27">
        <v>0.5</v>
      </c>
      <c r="J896" s="70">
        <v>8110</v>
      </c>
      <c r="K896" s="27">
        <f t="shared" si="87"/>
        <v>23170</v>
      </c>
      <c r="N896" s="27">
        <f t="shared" si="88"/>
        <v>0.5</v>
      </c>
    </row>
    <row r="897" spans="1:15" x14ac:dyDescent="0.2">
      <c r="A897" s="67" t="s">
        <v>2161</v>
      </c>
      <c r="C897" s="72">
        <v>43229</v>
      </c>
      <c r="D897" s="22" t="s">
        <v>2162</v>
      </c>
      <c r="E897" s="67">
        <v>46.97</v>
      </c>
      <c r="F897" s="24" t="s">
        <v>2163</v>
      </c>
      <c r="G897" s="25" t="s">
        <v>2164</v>
      </c>
      <c r="H897" s="24">
        <v>1050</v>
      </c>
      <c r="I897" s="27">
        <v>0.5</v>
      </c>
      <c r="K897" s="27">
        <f t="shared" si="87"/>
        <v>0</v>
      </c>
      <c r="N897" s="27">
        <f t="shared" si="88"/>
        <v>0.5</v>
      </c>
    </row>
    <row r="898" spans="1:15" x14ac:dyDescent="0.2">
      <c r="A898" s="67">
        <v>330</v>
      </c>
      <c r="C898" s="72">
        <v>43229</v>
      </c>
      <c r="D898" s="22" t="s">
        <v>2165</v>
      </c>
      <c r="E898" s="67">
        <v>2.2160000000000002</v>
      </c>
      <c r="F898" s="24" t="s">
        <v>2166</v>
      </c>
      <c r="G898" s="25" t="s">
        <v>2167</v>
      </c>
      <c r="H898" s="24">
        <v>1050</v>
      </c>
      <c r="I898" s="27">
        <v>0.5</v>
      </c>
      <c r="J898" s="70">
        <v>3490</v>
      </c>
      <c r="K898" s="27">
        <f t="shared" si="87"/>
        <v>9970</v>
      </c>
      <c r="L898" s="71">
        <v>12000</v>
      </c>
      <c r="M898" s="71">
        <v>48</v>
      </c>
      <c r="N898" s="27">
        <f t="shared" si="88"/>
        <v>48.5</v>
      </c>
    </row>
    <row r="899" spans="1:15" x14ac:dyDescent="0.2">
      <c r="A899" s="67">
        <v>331</v>
      </c>
      <c r="C899" s="72">
        <v>43229</v>
      </c>
      <c r="D899" s="22" t="s">
        <v>2168</v>
      </c>
      <c r="E899" s="67">
        <v>5.0659999999999998</v>
      </c>
      <c r="F899" s="24" t="s">
        <v>2170</v>
      </c>
      <c r="G899" s="25" t="s">
        <v>2169</v>
      </c>
      <c r="H899" s="24">
        <v>1220</v>
      </c>
      <c r="I899" s="27">
        <v>0.5</v>
      </c>
      <c r="J899" s="70">
        <v>27110</v>
      </c>
      <c r="K899" s="27">
        <f t="shared" si="87"/>
        <v>77460</v>
      </c>
      <c r="L899" s="71">
        <v>68000</v>
      </c>
      <c r="M899" s="71">
        <v>272</v>
      </c>
      <c r="N899" s="27">
        <f t="shared" si="88"/>
        <v>272.5</v>
      </c>
    </row>
    <row r="900" spans="1:15" x14ac:dyDescent="0.2">
      <c r="A900" s="67" t="s">
        <v>2171</v>
      </c>
      <c r="C900" s="72">
        <v>43228</v>
      </c>
      <c r="D900" s="22" t="s">
        <v>1699</v>
      </c>
      <c r="E900" s="67" t="s">
        <v>2172</v>
      </c>
      <c r="F900" s="24" t="s">
        <v>2173</v>
      </c>
      <c r="G900" s="25" t="s">
        <v>2174</v>
      </c>
      <c r="H900" s="24">
        <v>3010</v>
      </c>
      <c r="I900" s="27">
        <v>0.5</v>
      </c>
      <c r="J900" s="70">
        <v>14360</v>
      </c>
      <c r="K900" s="27">
        <f t="shared" si="87"/>
        <v>41030</v>
      </c>
      <c r="N900" s="27">
        <f t="shared" si="88"/>
        <v>0.5</v>
      </c>
    </row>
    <row r="901" spans="1:15" x14ac:dyDescent="0.2">
      <c r="A901" s="67">
        <v>332</v>
      </c>
      <c r="C901" s="72">
        <v>43230</v>
      </c>
      <c r="D901" s="22" t="s">
        <v>2175</v>
      </c>
      <c r="E901" s="67">
        <v>46.540999999999997</v>
      </c>
      <c r="F901" s="24" t="s">
        <v>2176</v>
      </c>
      <c r="G901" s="25" t="s">
        <v>2177</v>
      </c>
      <c r="H901" s="24">
        <v>1010</v>
      </c>
      <c r="I901" s="27">
        <v>0.5</v>
      </c>
      <c r="J901" s="70">
        <v>168210</v>
      </c>
      <c r="K901" s="27">
        <f t="shared" si="87"/>
        <v>480600</v>
      </c>
      <c r="L901" s="71">
        <v>760000</v>
      </c>
      <c r="M901" s="71">
        <v>3040</v>
      </c>
      <c r="N901" s="27">
        <f t="shared" si="88"/>
        <v>3040.5</v>
      </c>
    </row>
    <row r="902" spans="1:15" s="43" customFormat="1" x14ac:dyDescent="0.2">
      <c r="A902" s="39">
        <v>333</v>
      </c>
      <c r="B902" s="40"/>
      <c r="C902" s="41">
        <v>43230</v>
      </c>
      <c r="D902" s="42" t="s">
        <v>2178</v>
      </c>
      <c r="E902" s="39" t="s">
        <v>2179</v>
      </c>
      <c r="F902" s="43" t="s">
        <v>2180</v>
      </c>
      <c r="G902" s="44" t="s">
        <v>2181</v>
      </c>
      <c r="H902" s="43">
        <v>2050</v>
      </c>
      <c r="I902" s="45">
        <v>0.5</v>
      </c>
      <c r="J902" s="45">
        <v>29610</v>
      </c>
      <c r="K902" s="45">
        <f t="shared" si="87"/>
        <v>84600</v>
      </c>
      <c r="L902" s="46">
        <v>21000</v>
      </c>
      <c r="M902" s="46">
        <v>84</v>
      </c>
      <c r="N902" s="45">
        <f t="shared" si="88"/>
        <v>84.5</v>
      </c>
      <c r="O902" s="47"/>
    </row>
    <row r="903" spans="1:15" x14ac:dyDescent="0.2">
      <c r="N903" s="27">
        <f>SUM(N887:N902)</f>
        <v>6638</v>
      </c>
      <c r="O903" s="36">
        <v>67354</v>
      </c>
    </row>
    <row r="905" spans="1:15" x14ac:dyDescent="0.2">
      <c r="A905" s="67" t="s">
        <v>2182</v>
      </c>
      <c r="C905" s="72">
        <v>43230</v>
      </c>
      <c r="D905" s="22" t="s">
        <v>2183</v>
      </c>
      <c r="E905" s="67">
        <v>5.0010000000000003</v>
      </c>
      <c r="F905" s="24" t="s">
        <v>2184</v>
      </c>
      <c r="G905" s="25" t="s">
        <v>2185</v>
      </c>
      <c r="H905" s="24">
        <v>1050</v>
      </c>
      <c r="I905" s="27">
        <v>0.5</v>
      </c>
      <c r="J905" s="70">
        <v>35450</v>
      </c>
      <c r="K905" s="27">
        <f t="shared" ref="K905:K928" si="89">ROUND(J905/0.35,-1)</f>
        <v>101290</v>
      </c>
      <c r="N905" s="27">
        <f t="shared" ref="N905:N928" si="90">SUM(I905+M905)</f>
        <v>0.5</v>
      </c>
    </row>
    <row r="906" spans="1:15" x14ac:dyDescent="0.2">
      <c r="A906" s="67" t="s">
        <v>2186</v>
      </c>
      <c r="C906" s="72">
        <v>43230</v>
      </c>
      <c r="D906" s="22" t="s">
        <v>2187</v>
      </c>
      <c r="E906" s="67" t="s">
        <v>2189</v>
      </c>
      <c r="F906" s="24" t="s">
        <v>2191</v>
      </c>
      <c r="G906" s="25" t="s">
        <v>2192</v>
      </c>
      <c r="H906" s="24">
        <v>1200</v>
      </c>
      <c r="I906" s="27">
        <v>1</v>
      </c>
      <c r="J906" s="70">
        <v>20200</v>
      </c>
      <c r="K906" s="27">
        <f t="shared" si="89"/>
        <v>57710</v>
      </c>
      <c r="N906" s="27">
        <f t="shared" si="90"/>
        <v>1</v>
      </c>
    </row>
    <row r="907" spans="1:15" x14ac:dyDescent="0.2">
      <c r="D907" s="22" t="s">
        <v>2188</v>
      </c>
      <c r="E907" s="67" t="s">
        <v>2190</v>
      </c>
      <c r="F907" s="24" t="s">
        <v>87</v>
      </c>
      <c r="G907" s="25" t="s">
        <v>87</v>
      </c>
      <c r="K907" s="27">
        <f t="shared" si="89"/>
        <v>0</v>
      </c>
      <c r="N907" s="27">
        <f t="shared" si="90"/>
        <v>0</v>
      </c>
    </row>
    <row r="908" spans="1:15" x14ac:dyDescent="0.2">
      <c r="A908" s="67">
        <v>334</v>
      </c>
      <c r="C908" s="72">
        <v>43230</v>
      </c>
      <c r="D908" s="22" t="s">
        <v>347</v>
      </c>
      <c r="E908" s="67" t="s">
        <v>2193</v>
      </c>
      <c r="F908" s="24" t="s">
        <v>2194</v>
      </c>
      <c r="G908" s="25" t="s">
        <v>2195</v>
      </c>
      <c r="H908" s="24">
        <v>3010</v>
      </c>
      <c r="I908" s="27">
        <v>0.5</v>
      </c>
      <c r="J908" s="70">
        <v>10240</v>
      </c>
      <c r="K908" s="27">
        <f t="shared" si="89"/>
        <v>29260</v>
      </c>
      <c r="L908" s="71">
        <v>17000</v>
      </c>
      <c r="M908" s="71">
        <v>68</v>
      </c>
      <c r="N908" s="27">
        <f t="shared" si="90"/>
        <v>68.5</v>
      </c>
    </row>
    <row r="909" spans="1:15" x14ac:dyDescent="0.2">
      <c r="K909" s="27">
        <f t="shared" si="89"/>
        <v>0</v>
      </c>
      <c r="N909" s="27">
        <f t="shared" si="90"/>
        <v>0</v>
      </c>
    </row>
    <row r="910" spans="1:15" x14ac:dyDescent="0.2">
      <c r="A910" s="67">
        <v>336</v>
      </c>
      <c r="C910" s="72">
        <v>43231</v>
      </c>
      <c r="D910" s="22" t="s">
        <v>2196</v>
      </c>
      <c r="E910" s="67" t="s">
        <v>2197</v>
      </c>
      <c r="F910" s="24" t="s">
        <v>2198</v>
      </c>
      <c r="G910" s="25" t="s">
        <v>2199</v>
      </c>
      <c r="H910" s="24">
        <v>3010</v>
      </c>
      <c r="I910" s="27">
        <v>0.5</v>
      </c>
      <c r="J910" s="70">
        <v>15920</v>
      </c>
      <c r="K910" s="27">
        <f t="shared" si="89"/>
        <v>45490</v>
      </c>
      <c r="L910" s="71">
        <v>30000</v>
      </c>
      <c r="M910" s="71">
        <v>120</v>
      </c>
      <c r="N910" s="27">
        <f t="shared" si="90"/>
        <v>120.5</v>
      </c>
    </row>
    <row r="911" spans="1:15" x14ac:dyDescent="0.2">
      <c r="A911" s="67" t="s">
        <v>2200</v>
      </c>
      <c r="C911" s="72">
        <v>43231</v>
      </c>
      <c r="D911" s="22" t="s">
        <v>2201</v>
      </c>
      <c r="E911" s="67">
        <v>0.9</v>
      </c>
      <c r="F911" s="24" t="s">
        <v>2202</v>
      </c>
      <c r="G911" s="25" t="s">
        <v>2203</v>
      </c>
      <c r="H911" s="24">
        <v>1090</v>
      </c>
      <c r="I911" s="27">
        <v>0.5</v>
      </c>
      <c r="J911" s="70">
        <v>35910</v>
      </c>
      <c r="K911" s="27">
        <f t="shared" si="89"/>
        <v>102600</v>
      </c>
      <c r="N911" s="27">
        <f t="shared" si="90"/>
        <v>0.5</v>
      </c>
    </row>
    <row r="912" spans="1:15" x14ac:dyDescent="0.2">
      <c r="A912" s="67" t="s">
        <v>2204</v>
      </c>
      <c r="C912" s="72">
        <v>43231</v>
      </c>
      <c r="D912" s="22" t="s">
        <v>2205</v>
      </c>
      <c r="E912" s="67">
        <v>1.381</v>
      </c>
      <c r="F912" s="24" t="s">
        <v>2206</v>
      </c>
      <c r="G912" s="25" t="s">
        <v>2207</v>
      </c>
      <c r="H912" s="24">
        <v>1190</v>
      </c>
      <c r="I912" s="27">
        <v>0.5</v>
      </c>
      <c r="J912" s="70">
        <v>25410</v>
      </c>
      <c r="K912" s="27">
        <f t="shared" si="89"/>
        <v>72600</v>
      </c>
      <c r="N912" s="27">
        <f t="shared" si="90"/>
        <v>0.5</v>
      </c>
    </row>
    <row r="913" spans="1:15" x14ac:dyDescent="0.2">
      <c r="A913" s="67" t="s">
        <v>2208</v>
      </c>
      <c r="C913" s="72">
        <v>43231</v>
      </c>
      <c r="D913" s="22" t="s">
        <v>873</v>
      </c>
      <c r="E913" s="67">
        <v>60</v>
      </c>
      <c r="F913" s="24" t="s">
        <v>1753</v>
      </c>
      <c r="G913" s="25" t="s">
        <v>2209</v>
      </c>
      <c r="H913" s="24">
        <v>1130</v>
      </c>
      <c r="I913" s="27">
        <v>0.5</v>
      </c>
      <c r="J913" s="70">
        <v>104510</v>
      </c>
      <c r="K913" s="27">
        <f t="shared" si="89"/>
        <v>298600</v>
      </c>
      <c r="N913" s="27">
        <f t="shared" si="90"/>
        <v>0.5</v>
      </c>
    </row>
    <row r="914" spans="1:15" x14ac:dyDescent="0.2">
      <c r="A914" s="67">
        <v>337</v>
      </c>
      <c r="C914" s="72">
        <v>43231</v>
      </c>
      <c r="D914" s="22" t="s">
        <v>2210</v>
      </c>
      <c r="E914" s="67">
        <v>2.3330000000000002</v>
      </c>
      <c r="F914" s="24" t="s">
        <v>2211</v>
      </c>
      <c r="G914" s="25" t="s">
        <v>2212</v>
      </c>
      <c r="H914" s="24">
        <v>1160</v>
      </c>
      <c r="I914" s="27">
        <v>0.5</v>
      </c>
      <c r="J914" s="70">
        <v>31350</v>
      </c>
      <c r="K914" s="27">
        <f t="shared" si="89"/>
        <v>89570</v>
      </c>
      <c r="L914" s="71">
        <v>39500</v>
      </c>
      <c r="M914" s="71">
        <v>158</v>
      </c>
      <c r="N914" s="27">
        <f t="shared" si="90"/>
        <v>158.5</v>
      </c>
    </row>
    <row r="915" spans="1:15" x14ac:dyDescent="0.2">
      <c r="A915" s="67">
        <v>338</v>
      </c>
      <c r="C915" s="72">
        <v>43231</v>
      </c>
      <c r="D915" s="22" t="s">
        <v>300</v>
      </c>
      <c r="E915" s="67" t="s">
        <v>2213</v>
      </c>
      <c r="F915" s="24" t="s">
        <v>87</v>
      </c>
      <c r="G915" s="25" t="s">
        <v>2214</v>
      </c>
      <c r="H915" s="24">
        <v>3010</v>
      </c>
      <c r="I915" s="27">
        <v>0.5</v>
      </c>
      <c r="J915" s="70">
        <v>18050</v>
      </c>
      <c r="K915" s="27">
        <f t="shared" si="89"/>
        <v>51570</v>
      </c>
      <c r="L915" s="71">
        <v>25320</v>
      </c>
      <c r="M915" s="71">
        <v>101.28</v>
      </c>
      <c r="N915" s="27">
        <f t="shared" si="90"/>
        <v>101.78</v>
      </c>
    </row>
    <row r="916" spans="1:15" x14ac:dyDescent="0.2">
      <c r="A916" s="67">
        <v>339</v>
      </c>
      <c r="C916" s="72">
        <v>43231</v>
      </c>
      <c r="D916" s="22" t="s">
        <v>2215</v>
      </c>
      <c r="E916" s="67" t="s">
        <v>2216</v>
      </c>
      <c r="F916" s="24" t="s">
        <v>2217</v>
      </c>
      <c r="G916" s="25" t="s">
        <v>2218</v>
      </c>
      <c r="H916" s="24">
        <v>3010</v>
      </c>
      <c r="I916" s="27">
        <v>0.5</v>
      </c>
      <c r="J916" s="70">
        <v>15400</v>
      </c>
      <c r="K916" s="27">
        <f t="shared" si="89"/>
        <v>44000</v>
      </c>
      <c r="L916" s="71">
        <v>45000</v>
      </c>
      <c r="M916" s="71">
        <v>180</v>
      </c>
      <c r="N916" s="27">
        <f t="shared" si="90"/>
        <v>180.5</v>
      </c>
    </row>
    <row r="917" spans="1:15" x14ac:dyDescent="0.2">
      <c r="A917" s="67">
        <v>340</v>
      </c>
      <c r="C917" s="72">
        <v>43231</v>
      </c>
      <c r="D917" s="22" t="s">
        <v>2219</v>
      </c>
      <c r="E917" s="67" t="s">
        <v>2220</v>
      </c>
      <c r="F917" s="24" t="s">
        <v>2221</v>
      </c>
      <c r="G917" s="25" t="s">
        <v>2222</v>
      </c>
      <c r="H917" s="24">
        <v>2050</v>
      </c>
      <c r="I917" s="27">
        <v>0.5</v>
      </c>
      <c r="J917" s="70">
        <v>20500</v>
      </c>
      <c r="K917" s="27">
        <f t="shared" si="89"/>
        <v>58570</v>
      </c>
      <c r="L917" s="71">
        <v>115000</v>
      </c>
      <c r="M917" s="71">
        <v>460</v>
      </c>
      <c r="N917" s="27">
        <f t="shared" si="90"/>
        <v>460.5</v>
      </c>
    </row>
    <row r="918" spans="1:15" x14ac:dyDescent="0.2">
      <c r="A918" s="67" t="s">
        <v>2223</v>
      </c>
      <c r="C918" s="72">
        <v>43231</v>
      </c>
      <c r="D918" s="22" t="s">
        <v>2224</v>
      </c>
      <c r="E918" s="67" t="s">
        <v>2225</v>
      </c>
      <c r="F918" s="24" t="s">
        <v>2226</v>
      </c>
      <c r="G918" s="25" t="s">
        <v>2227</v>
      </c>
      <c r="H918" s="24">
        <v>2050</v>
      </c>
      <c r="I918" s="27">
        <v>0.5</v>
      </c>
      <c r="J918" s="70">
        <v>16090</v>
      </c>
      <c r="K918" s="27">
        <f t="shared" si="89"/>
        <v>45970</v>
      </c>
      <c r="N918" s="27">
        <f t="shared" si="90"/>
        <v>0.5</v>
      </c>
    </row>
    <row r="919" spans="1:15" x14ac:dyDescent="0.2">
      <c r="A919" s="67" t="s">
        <v>2228</v>
      </c>
      <c r="C919" s="72">
        <v>43231</v>
      </c>
      <c r="D919" s="22" t="s">
        <v>2229</v>
      </c>
      <c r="E919" s="67">
        <v>40</v>
      </c>
      <c r="F919" s="24" t="s">
        <v>2230</v>
      </c>
      <c r="G919" s="25" t="s">
        <v>2231</v>
      </c>
      <c r="H919" s="24">
        <v>1130</v>
      </c>
      <c r="I919" s="27">
        <v>3.5</v>
      </c>
      <c r="J919" s="70">
        <v>230790</v>
      </c>
      <c r="K919" s="27">
        <f t="shared" si="89"/>
        <v>659400</v>
      </c>
      <c r="N919" s="27">
        <f t="shared" si="90"/>
        <v>3.5</v>
      </c>
    </row>
    <row r="920" spans="1:15" x14ac:dyDescent="0.2">
      <c r="D920" s="22" t="s">
        <v>2232</v>
      </c>
      <c r="E920" s="67">
        <v>40</v>
      </c>
      <c r="F920" s="24" t="s">
        <v>87</v>
      </c>
      <c r="G920" s="25" t="s">
        <v>87</v>
      </c>
      <c r="K920" s="27">
        <f t="shared" si="89"/>
        <v>0</v>
      </c>
      <c r="N920" s="27">
        <f t="shared" si="90"/>
        <v>0</v>
      </c>
    </row>
    <row r="921" spans="1:15" x14ac:dyDescent="0.2">
      <c r="D921" s="22" t="s">
        <v>2233</v>
      </c>
      <c r="E921" s="67">
        <v>48.466999999999999</v>
      </c>
      <c r="F921" s="24" t="s">
        <v>87</v>
      </c>
      <c r="G921" s="25" t="s">
        <v>87</v>
      </c>
      <c r="K921" s="27">
        <f t="shared" si="89"/>
        <v>0</v>
      </c>
      <c r="N921" s="27">
        <f t="shared" si="90"/>
        <v>0</v>
      </c>
    </row>
    <row r="922" spans="1:15" x14ac:dyDescent="0.2">
      <c r="D922" s="22" t="s">
        <v>2237</v>
      </c>
      <c r="E922" s="67">
        <v>58.858600000000003</v>
      </c>
      <c r="F922" s="24" t="s">
        <v>87</v>
      </c>
      <c r="G922" s="25" t="s">
        <v>87</v>
      </c>
      <c r="K922" s="27">
        <f t="shared" si="89"/>
        <v>0</v>
      </c>
      <c r="N922" s="27">
        <f t="shared" si="90"/>
        <v>0</v>
      </c>
    </row>
    <row r="923" spans="1:15" x14ac:dyDescent="0.2">
      <c r="D923" s="22" t="s">
        <v>2234</v>
      </c>
      <c r="E923" s="67">
        <v>1.61</v>
      </c>
      <c r="F923" s="24" t="s">
        <v>87</v>
      </c>
      <c r="G923" s="25" t="s">
        <v>87</v>
      </c>
      <c r="K923" s="27">
        <f t="shared" si="89"/>
        <v>0</v>
      </c>
      <c r="N923" s="27">
        <f t="shared" si="90"/>
        <v>0</v>
      </c>
    </row>
    <row r="924" spans="1:15" x14ac:dyDescent="0.2">
      <c r="D924" s="22" t="s">
        <v>2235</v>
      </c>
      <c r="E924" s="67">
        <v>1</v>
      </c>
      <c r="F924" s="24" t="s">
        <v>87</v>
      </c>
      <c r="G924" s="25" t="s">
        <v>87</v>
      </c>
      <c r="K924" s="27">
        <f t="shared" si="89"/>
        <v>0</v>
      </c>
      <c r="N924" s="27">
        <f t="shared" si="90"/>
        <v>0</v>
      </c>
    </row>
    <row r="925" spans="1:15" x14ac:dyDescent="0.2">
      <c r="D925" s="22" t="s">
        <v>2236</v>
      </c>
      <c r="E925" s="67">
        <v>0.51300000000000001</v>
      </c>
      <c r="F925" s="24" t="s">
        <v>87</v>
      </c>
      <c r="G925" s="25" t="s">
        <v>87</v>
      </c>
      <c r="K925" s="27">
        <f t="shared" si="89"/>
        <v>0</v>
      </c>
      <c r="N925" s="27">
        <f t="shared" si="90"/>
        <v>0</v>
      </c>
    </row>
    <row r="926" spans="1:15" x14ac:dyDescent="0.2">
      <c r="A926" s="67" t="s">
        <v>2238</v>
      </c>
      <c r="C926" s="72">
        <v>43231</v>
      </c>
      <c r="D926" s="22" t="s">
        <v>2239</v>
      </c>
      <c r="E926" s="67">
        <v>0.64100000000000001</v>
      </c>
      <c r="F926" s="24" t="s">
        <v>2240</v>
      </c>
      <c r="G926" s="25" t="s">
        <v>2241</v>
      </c>
      <c r="H926" s="24">
        <v>1050</v>
      </c>
      <c r="I926" s="27">
        <v>0.5</v>
      </c>
      <c r="J926" s="70">
        <v>1010</v>
      </c>
      <c r="K926" s="27">
        <f t="shared" si="89"/>
        <v>2890</v>
      </c>
      <c r="N926" s="27">
        <f t="shared" si="90"/>
        <v>0.5</v>
      </c>
    </row>
    <row r="927" spans="1:15" x14ac:dyDescent="0.2">
      <c r="A927" s="67" t="s">
        <v>2242</v>
      </c>
      <c r="C927" s="72">
        <v>43234</v>
      </c>
      <c r="D927" s="22" t="s">
        <v>2243</v>
      </c>
      <c r="E927" s="67">
        <v>42.921999999999997</v>
      </c>
      <c r="F927" s="24" t="s">
        <v>2244</v>
      </c>
      <c r="G927" s="25" t="s">
        <v>2245</v>
      </c>
      <c r="H927" s="24">
        <v>1150</v>
      </c>
      <c r="I927" s="27">
        <v>0.5</v>
      </c>
      <c r="J927" s="70">
        <v>65410</v>
      </c>
      <c r="K927" s="27">
        <f t="shared" si="89"/>
        <v>186890</v>
      </c>
      <c r="N927" s="27">
        <f t="shared" si="90"/>
        <v>0.5</v>
      </c>
    </row>
    <row r="928" spans="1:15" s="43" customFormat="1" x14ac:dyDescent="0.2">
      <c r="A928" s="39">
        <v>341</v>
      </c>
      <c r="B928" s="40"/>
      <c r="C928" s="41">
        <v>43234</v>
      </c>
      <c r="D928" s="42" t="s">
        <v>2246</v>
      </c>
      <c r="E928" s="39">
        <v>6.6325000000000003</v>
      </c>
      <c r="F928" s="43" t="s">
        <v>2247</v>
      </c>
      <c r="G928" s="44" t="s">
        <v>2248</v>
      </c>
      <c r="H928" s="43">
        <v>1090</v>
      </c>
      <c r="I928" s="45">
        <v>0.5</v>
      </c>
      <c r="J928" s="45">
        <v>40220</v>
      </c>
      <c r="K928" s="45">
        <f t="shared" si="89"/>
        <v>114910</v>
      </c>
      <c r="L928" s="46">
        <v>150000</v>
      </c>
      <c r="M928" s="46">
        <v>600</v>
      </c>
      <c r="N928" s="45">
        <f t="shared" si="90"/>
        <v>600.5</v>
      </c>
      <c r="O928" s="47"/>
    </row>
    <row r="929" spans="1:15" x14ac:dyDescent="0.2">
      <c r="N929" s="27">
        <f>SUM(N905:N928)</f>
        <v>1698.78</v>
      </c>
      <c r="O929" s="36">
        <v>67393</v>
      </c>
    </row>
    <row r="930" spans="1:15" x14ac:dyDescent="0.2">
      <c r="O930" s="38"/>
    </row>
    <row r="931" spans="1:15" x14ac:dyDescent="0.2">
      <c r="A931" s="67" t="s">
        <v>2249</v>
      </c>
      <c r="C931" s="72">
        <v>43234</v>
      </c>
      <c r="D931" s="22" t="s">
        <v>2250</v>
      </c>
      <c r="E931" s="67">
        <v>0.06</v>
      </c>
      <c r="F931" s="24" t="s">
        <v>744</v>
      </c>
      <c r="G931" s="25" t="s">
        <v>2252</v>
      </c>
      <c r="H931" s="24">
        <v>2050</v>
      </c>
      <c r="I931" s="27">
        <v>1</v>
      </c>
      <c r="J931" s="70">
        <v>23010</v>
      </c>
      <c r="K931" s="27">
        <f t="shared" ref="K931:K962" si="91">ROUND(J931/0.35,-1)</f>
        <v>65740</v>
      </c>
      <c r="N931" s="27">
        <f t="shared" ref="N931:N962" si="92">SUM(I931+M931)</f>
        <v>1</v>
      </c>
      <c r="O931" s="38"/>
    </row>
    <row r="932" spans="1:15" x14ac:dyDescent="0.2">
      <c r="D932" s="22" t="s">
        <v>2253</v>
      </c>
      <c r="E932" s="67" t="s">
        <v>2251</v>
      </c>
      <c r="F932" s="24" t="s">
        <v>87</v>
      </c>
      <c r="G932" s="25" t="s">
        <v>87</v>
      </c>
      <c r="H932" s="24">
        <v>3010</v>
      </c>
      <c r="K932" s="27">
        <f t="shared" si="91"/>
        <v>0</v>
      </c>
      <c r="N932" s="27">
        <f t="shared" si="92"/>
        <v>0</v>
      </c>
      <c r="O932" s="38"/>
    </row>
    <row r="933" spans="1:15" x14ac:dyDescent="0.2">
      <c r="A933" s="67">
        <v>342</v>
      </c>
      <c r="C933" s="72">
        <v>43234</v>
      </c>
      <c r="D933" s="22" t="s">
        <v>2254</v>
      </c>
      <c r="E933" s="67">
        <v>16.021000000000001</v>
      </c>
      <c r="F933" s="24" t="s">
        <v>2027</v>
      </c>
      <c r="G933" s="25" t="s">
        <v>2255</v>
      </c>
      <c r="H933" s="24">
        <v>1020</v>
      </c>
      <c r="I933" s="27">
        <v>0.5</v>
      </c>
      <c r="J933" s="70">
        <v>20280</v>
      </c>
      <c r="K933" s="27">
        <f t="shared" si="91"/>
        <v>57940</v>
      </c>
      <c r="L933" s="71">
        <v>66900</v>
      </c>
      <c r="M933" s="71">
        <v>267.60000000000002</v>
      </c>
      <c r="N933" s="27">
        <f t="shared" si="92"/>
        <v>268.10000000000002</v>
      </c>
      <c r="O933" s="38"/>
    </row>
    <row r="934" spans="1:15" x14ac:dyDescent="0.2">
      <c r="A934" s="67" t="s">
        <v>2256</v>
      </c>
      <c r="C934" s="72">
        <v>43236</v>
      </c>
      <c r="D934" s="22" t="s">
        <v>2257</v>
      </c>
      <c r="E934" s="67" t="s">
        <v>2259</v>
      </c>
      <c r="F934" s="24" t="s">
        <v>2258</v>
      </c>
      <c r="G934" s="25" t="s">
        <v>2231</v>
      </c>
      <c r="H934" s="24">
        <v>1130</v>
      </c>
      <c r="I934" s="27">
        <v>0.5</v>
      </c>
      <c r="J934" s="70">
        <v>810</v>
      </c>
      <c r="K934" s="27">
        <f t="shared" si="91"/>
        <v>2310</v>
      </c>
      <c r="N934" s="27">
        <f t="shared" si="92"/>
        <v>0.5</v>
      </c>
      <c r="O934" s="38"/>
    </row>
    <row r="935" spans="1:15" x14ac:dyDescent="0.2">
      <c r="A935" s="67">
        <v>343</v>
      </c>
      <c r="C935" s="72">
        <v>43236</v>
      </c>
      <c r="D935" s="22" t="s">
        <v>2260</v>
      </c>
      <c r="E935" s="67" t="s">
        <v>1212</v>
      </c>
      <c r="F935" s="24" t="s">
        <v>2261</v>
      </c>
      <c r="G935" s="25" t="s">
        <v>2262</v>
      </c>
      <c r="H935" s="24">
        <v>1190</v>
      </c>
      <c r="I935" s="27">
        <v>0.5</v>
      </c>
      <c r="J935" s="70">
        <v>12980</v>
      </c>
      <c r="K935" s="27">
        <f t="shared" si="91"/>
        <v>37090</v>
      </c>
      <c r="L935" s="71">
        <v>30000</v>
      </c>
      <c r="M935" s="71">
        <v>120</v>
      </c>
      <c r="N935" s="27">
        <f t="shared" si="92"/>
        <v>120.5</v>
      </c>
      <c r="O935" s="38"/>
    </row>
    <row r="936" spans="1:15" x14ac:dyDescent="0.2">
      <c r="A936" s="67">
        <v>344</v>
      </c>
      <c r="C936" s="72">
        <v>43236</v>
      </c>
      <c r="D936" s="22" t="s">
        <v>2263</v>
      </c>
      <c r="E936" s="67" t="s">
        <v>1960</v>
      </c>
      <c r="F936" s="24" t="s">
        <v>2264</v>
      </c>
      <c r="G936" s="25" t="s">
        <v>2265</v>
      </c>
      <c r="H936" s="24">
        <v>2050</v>
      </c>
      <c r="I936" s="27">
        <v>0.5</v>
      </c>
      <c r="J936" s="70">
        <v>4840</v>
      </c>
      <c r="K936" s="27">
        <f t="shared" si="91"/>
        <v>13830</v>
      </c>
      <c r="L936" s="71">
        <v>25000</v>
      </c>
      <c r="M936" s="71">
        <v>100</v>
      </c>
      <c r="N936" s="27">
        <f t="shared" si="92"/>
        <v>100.5</v>
      </c>
      <c r="O936" s="38"/>
    </row>
    <row r="937" spans="1:15" x14ac:dyDescent="0.2">
      <c r="A937" s="67">
        <v>345</v>
      </c>
      <c r="C937" s="72">
        <v>43236</v>
      </c>
      <c r="D937" s="22" t="s">
        <v>2266</v>
      </c>
      <c r="E937" s="67">
        <v>10.363</v>
      </c>
      <c r="F937" s="24" t="s">
        <v>2027</v>
      </c>
      <c r="G937" s="25" t="s">
        <v>2267</v>
      </c>
      <c r="H937" s="24">
        <v>1160</v>
      </c>
      <c r="I937" s="27">
        <v>0.5</v>
      </c>
      <c r="J937" s="70">
        <v>12560</v>
      </c>
      <c r="K937" s="27">
        <f t="shared" si="91"/>
        <v>35890</v>
      </c>
      <c r="L937" s="71">
        <v>38900</v>
      </c>
      <c r="M937" s="71">
        <v>155.6</v>
      </c>
      <c r="N937" s="27">
        <f t="shared" si="92"/>
        <v>156.1</v>
      </c>
      <c r="O937" s="38"/>
    </row>
    <row r="938" spans="1:15" x14ac:dyDescent="0.2">
      <c r="A938" s="67">
        <v>346</v>
      </c>
      <c r="C938" s="72">
        <v>43236</v>
      </c>
      <c r="D938" s="22" t="s">
        <v>2268</v>
      </c>
      <c r="E938" s="67">
        <v>10.352</v>
      </c>
      <c r="F938" s="24" t="s">
        <v>87</v>
      </c>
      <c r="G938" s="25" t="s">
        <v>87</v>
      </c>
      <c r="H938" s="24">
        <v>1160</v>
      </c>
      <c r="I938" s="27">
        <v>1.5</v>
      </c>
      <c r="J938" s="70">
        <v>37780</v>
      </c>
      <c r="K938" s="27">
        <f t="shared" si="91"/>
        <v>107940</v>
      </c>
      <c r="L938" s="71">
        <v>137400</v>
      </c>
      <c r="M938" s="71">
        <v>549.6</v>
      </c>
      <c r="N938" s="27">
        <f t="shared" si="92"/>
        <v>551.1</v>
      </c>
      <c r="O938" s="38"/>
    </row>
    <row r="939" spans="1:15" x14ac:dyDescent="0.2">
      <c r="D939" s="22" t="s">
        <v>2269</v>
      </c>
      <c r="E939" s="67">
        <v>10.417</v>
      </c>
      <c r="K939" s="27">
        <f t="shared" si="91"/>
        <v>0</v>
      </c>
      <c r="N939" s="27">
        <f t="shared" si="92"/>
        <v>0</v>
      </c>
      <c r="O939" s="38"/>
    </row>
    <row r="940" spans="1:15" x14ac:dyDescent="0.2">
      <c r="D940" s="22" t="s">
        <v>2270</v>
      </c>
      <c r="E940" s="67">
        <v>10.409000000000001</v>
      </c>
      <c r="K940" s="27">
        <f t="shared" si="91"/>
        <v>0</v>
      </c>
      <c r="N940" s="27">
        <f t="shared" si="92"/>
        <v>0</v>
      </c>
      <c r="O940" s="38"/>
    </row>
    <row r="941" spans="1:15" x14ac:dyDescent="0.2">
      <c r="A941" s="67">
        <v>347</v>
      </c>
      <c r="C941" s="72">
        <v>43237</v>
      </c>
      <c r="D941" s="22" t="s">
        <v>2271</v>
      </c>
      <c r="E941" s="67">
        <v>0.69</v>
      </c>
      <c r="F941" s="24" t="s">
        <v>2272</v>
      </c>
      <c r="G941" s="25" t="s">
        <v>2273</v>
      </c>
      <c r="H941" s="24">
        <v>1180</v>
      </c>
      <c r="I941" s="27">
        <v>0.5</v>
      </c>
      <c r="J941" s="70">
        <v>20460</v>
      </c>
      <c r="K941" s="27">
        <f t="shared" si="91"/>
        <v>58460</v>
      </c>
      <c r="L941" s="71">
        <v>55000</v>
      </c>
      <c r="M941" s="71">
        <v>220</v>
      </c>
      <c r="N941" s="27">
        <f t="shared" si="92"/>
        <v>220.5</v>
      </c>
      <c r="O941" s="38"/>
    </row>
    <row r="942" spans="1:15" x14ac:dyDescent="0.2">
      <c r="A942" s="67">
        <v>348</v>
      </c>
      <c r="C942" s="72">
        <v>43237</v>
      </c>
      <c r="D942" s="22" t="s">
        <v>2274</v>
      </c>
      <c r="E942" s="67">
        <v>15.319000000000001</v>
      </c>
      <c r="F942" s="24" t="s">
        <v>2027</v>
      </c>
      <c r="G942" s="25" t="s">
        <v>2275</v>
      </c>
      <c r="H942" s="24">
        <v>1160</v>
      </c>
      <c r="I942" s="27">
        <v>1</v>
      </c>
      <c r="J942" s="70">
        <v>35480</v>
      </c>
      <c r="K942" s="27">
        <f t="shared" si="91"/>
        <v>101370</v>
      </c>
      <c r="L942" s="71">
        <v>102500</v>
      </c>
      <c r="M942" s="71">
        <v>410</v>
      </c>
      <c r="N942" s="27">
        <f t="shared" si="92"/>
        <v>411</v>
      </c>
      <c r="O942" s="38"/>
    </row>
    <row r="943" spans="1:15" x14ac:dyDescent="0.2">
      <c r="D943" s="22" t="s">
        <v>2269</v>
      </c>
      <c r="E943" s="67">
        <v>13.675000000000001</v>
      </c>
      <c r="F943" s="24" t="s">
        <v>87</v>
      </c>
      <c r="G943" s="25" t="s">
        <v>87</v>
      </c>
      <c r="K943" s="27">
        <f t="shared" si="91"/>
        <v>0</v>
      </c>
      <c r="N943" s="27">
        <f t="shared" si="92"/>
        <v>0</v>
      </c>
      <c r="O943" s="38"/>
    </row>
    <row r="944" spans="1:15" x14ac:dyDescent="0.2">
      <c r="A944" s="67" t="s">
        <v>2276</v>
      </c>
      <c r="C944" s="72">
        <v>43236</v>
      </c>
      <c r="D944" s="22" t="s">
        <v>2280</v>
      </c>
      <c r="E944" s="67" t="s">
        <v>2278</v>
      </c>
      <c r="F944" s="24" t="s">
        <v>2279</v>
      </c>
      <c r="G944" s="25" t="s">
        <v>1892</v>
      </c>
      <c r="H944" s="24">
        <v>2010</v>
      </c>
      <c r="I944" s="27">
        <v>1</v>
      </c>
      <c r="J944" s="70">
        <v>17570</v>
      </c>
      <c r="K944" s="27">
        <f t="shared" si="91"/>
        <v>50200</v>
      </c>
      <c r="N944" s="27">
        <f t="shared" si="92"/>
        <v>1</v>
      </c>
      <c r="O944" s="38"/>
    </row>
    <row r="945" spans="1:15" x14ac:dyDescent="0.2">
      <c r="D945" s="22" t="s">
        <v>2277</v>
      </c>
      <c r="E945" s="67" t="s">
        <v>2278</v>
      </c>
      <c r="F945" s="24" t="s">
        <v>87</v>
      </c>
      <c r="J945" s="70">
        <v>22840</v>
      </c>
      <c r="K945" s="27">
        <f t="shared" si="91"/>
        <v>65260</v>
      </c>
      <c r="N945" s="27">
        <f t="shared" si="92"/>
        <v>0</v>
      </c>
      <c r="O945" s="38"/>
    </row>
    <row r="946" spans="1:15" x14ac:dyDescent="0.2">
      <c r="A946" s="67">
        <v>349</v>
      </c>
      <c r="C946" s="72">
        <v>43237</v>
      </c>
      <c r="D946" s="22" t="s">
        <v>2281</v>
      </c>
      <c r="E946" s="67">
        <v>1.5066999999999999</v>
      </c>
      <c r="F946" s="24" t="s">
        <v>2282</v>
      </c>
      <c r="G946" s="25" t="s">
        <v>2283</v>
      </c>
      <c r="H946" s="24">
        <v>3010</v>
      </c>
      <c r="I946" s="27">
        <v>0.5</v>
      </c>
      <c r="J946" s="70">
        <v>11640</v>
      </c>
      <c r="K946" s="27">
        <f t="shared" si="91"/>
        <v>33260</v>
      </c>
      <c r="L946" s="71">
        <v>4200</v>
      </c>
      <c r="M946" s="71">
        <v>16.8</v>
      </c>
      <c r="N946" s="27">
        <f t="shared" si="92"/>
        <v>17.3</v>
      </c>
      <c r="O946" s="38"/>
    </row>
    <row r="947" spans="1:15" x14ac:dyDescent="0.2">
      <c r="A947" s="67" t="s">
        <v>2284</v>
      </c>
      <c r="C947" s="72">
        <v>43237</v>
      </c>
      <c r="D947" s="22" t="s">
        <v>2285</v>
      </c>
      <c r="E947" s="67">
        <v>5.1369999999999996</v>
      </c>
      <c r="F947" s="24" t="s">
        <v>2286</v>
      </c>
      <c r="G947" s="25" t="s">
        <v>2287</v>
      </c>
      <c r="H947" s="24">
        <v>1100</v>
      </c>
      <c r="I947" s="27">
        <v>0.5</v>
      </c>
      <c r="J947" s="70">
        <v>44140</v>
      </c>
      <c r="K947" s="27">
        <f t="shared" si="91"/>
        <v>126110</v>
      </c>
      <c r="N947" s="27">
        <f t="shared" si="92"/>
        <v>0.5</v>
      </c>
      <c r="O947" s="38"/>
    </row>
    <row r="948" spans="1:15" x14ac:dyDescent="0.2">
      <c r="A948" s="67">
        <v>350</v>
      </c>
      <c r="C948" s="72">
        <v>43237</v>
      </c>
      <c r="D948" s="22" t="s">
        <v>2288</v>
      </c>
      <c r="E948" s="67">
        <v>1.2791999999999999</v>
      </c>
      <c r="F948" s="24" t="s">
        <v>2282</v>
      </c>
      <c r="G948" s="25" t="s">
        <v>2289</v>
      </c>
      <c r="H948" s="24">
        <v>3010</v>
      </c>
      <c r="I948" s="27">
        <v>0.5</v>
      </c>
      <c r="J948" s="70">
        <v>12150</v>
      </c>
      <c r="K948" s="27">
        <f t="shared" si="91"/>
        <v>34710</v>
      </c>
      <c r="L948" s="71">
        <v>8000</v>
      </c>
      <c r="M948" s="71">
        <v>32</v>
      </c>
      <c r="N948" s="27">
        <f t="shared" si="92"/>
        <v>32.5</v>
      </c>
      <c r="O948" s="38"/>
    </row>
    <row r="949" spans="1:15" x14ac:dyDescent="0.2">
      <c r="A949" s="67">
        <v>351</v>
      </c>
      <c r="C949" s="72">
        <v>43237</v>
      </c>
      <c r="D949" s="22" t="s">
        <v>2290</v>
      </c>
      <c r="E949" s="67">
        <v>0.10639999999999999</v>
      </c>
      <c r="F949" s="24" t="s">
        <v>2291</v>
      </c>
      <c r="G949" s="25" t="s">
        <v>2292</v>
      </c>
      <c r="H949" s="24">
        <v>3010</v>
      </c>
      <c r="I949" s="27">
        <v>0.5</v>
      </c>
      <c r="J949" s="70">
        <v>14420</v>
      </c>
      <c r="K949" s="27">
        <f t="shared" si="91"/>
        <v>41200</v>
      </c>
      <c r="L949" s="71">
        <v>41000</v>
      </c>
      <c r="M949" s="71">
        <v>164</v>
      </c>
      <c r="N949" s="27">
        <f t="shared" si="92"/>
        <v>164.5</v>
      </c>
      <c r="O949" s="38"/>
    </row>
    <row r="950" spans="1:15" x14ac:dyDescent="0.2">
      <c r="A950" s="67">
        <v>352</v>
      </c>
      <c r="C950" s="72">
        <v>43237</v>
      </c>
      <c r="D950" s="22" t="s">
        <v>361</v>
      </c>
      <c r="E950" s="67">
        <v>0.18940000000000001</v>
      </c>
      <c r="F950" s="24" t="s">
        <v>2293</v>
      </c>
      <c r="G950" s="25" t="s">
        <v>2294</v>
      </c>
      <c r="H950" s="24">
        <v>2010</v>
      </c>
      <c r="I950" s="27">
        <v>0.5</v>
      </c>
      <c r="J950" s="70">
        <v>16090</v>
      </c>
      <c r="K950" s="27">
        <f t="shared" si="91"/>
        <v>45970</v>
      </c>
      <c r="L950" s="71">
        <v>65900</v>
      </c>
      <c r="M950" s="71">
        <v>263.60000000000002</v>
      </c>
      <c r="N950" s="27">
        <f t="shared" si="92"/>
        <v>264.10000000000002</v>
      </c>
      <c r="O950" s="38"/>
    </row>
    <row r="951" spans="1:15" x14ac:dyDescent="0.2">
      <c r="A951" s="67" t="s">
        <v>2295</v>
      </c>
      <c r="C951" s="72">
        <v>43237</v>
      </c>
      <c r="D951" s="22" t="s">
        <v>2296</v>
      </c>
      <c r="E951" s="67">
        <v>0.34899999999999998</v>
      </c>
      <c r="F951" s="24" t="s">
        <v>2299</v>
      </c>
      <c r="G951" s="25" t="s">
        <v>2300</v>
      </c>
      <c r="H951" s="24">
        <v>1050</v>
      </c>
      <c r="I951" s="27">
        <v>1.5</v>
      </c>
      <c r="J951" s="70">
        <v>24910</v>
      </c>
      <c r="K951" s="27">
        <f t="shared" si="91"/>
        <v>71170</v>
      </c>
      <c r="N951" s="27">
        <f t="shared" si="92"/>
        <v>1.5</v>
      </c>
      <c r="O951" s="38"/>
    </row>
    <row r="952" spans="1:15" x14ac:dyDescent="0.2">
      <c r="D952" s="22" t="s">
        <v>2297</v>
      </c>
      <c r="E952" s="67">
        <v>0.44</v>
      </c>
      <c r="F952" s="24" t="s">
        <v>87</v>
      </c>
      <c r="G952" s="25" t="s">
        <v>87</v>
      </c>
      <c r="H952" s="24">
        <v>1220</v>
      </c>
      <c r="K952" s="27">
        <f t="shared" si="91"/>
        <v>0</v>
      </c>
      <c r="N952" s="27">
        <f t="shared" si="92"/>
        <v>0</v>
      </c>
      <c r="O952" s="38"/>
    </row>
    <row r="953" spans="1:15" x14ac:dyDescent="0.2">
      <c r="D953" s="22" t="s">
        <v>2298</v>
      </c>
      <c r="E953" s="67">
        <v>0.6</v>
      </c>
      <c r="F953" s="24" t="s">
        <v>87</v>
      </c>
      <c r="G953" s="25" t="s">
        <v>87</v>
      </c>
      <c r="H953" s="24">
        <v>1220</v>
      </c>
      <c r="K953" s="27">
        <f t="shared" si="91"/>
        <v>0</v>
      </c>
      <c r="N953" s="27">
        <f t="shared" si="92"/>
        <v>0</v>
      </c>
      <c r="O953" s="38"/>
    </row>
    <row r="954" spans="1:15" x14ac:dyDescent="0.2">
      <c r="A954" s="67">
        <v>353</v>
      </c>
      <c r="C954" s="72">
        <v>43237</v>
      </c>
      <c r="D954" s="22" t="s">
        <v>2301</v>
      </c>
      <c r="E954" s="67">
        <v>1.7965</v>
      </c>
      <c r="F954" s="24" t="s">
        <v>2282</v>
      </c>
      <c r="G954" s="25" t="s">
        <v>2302</v>
      </c>
      <c r="H954" s="24">
        <v>3010</v>
      </c>
      <c r="I954" s="27">
        <v>0.5</v>
      </c>
      <c r="J954" s="70">
        <v>8950</v>
      </c>
      <c r="K954" s="27">
        <f t="shared" si="91"/>
        <v>25570</v>
      </c>
      <c r="L954" s="71">
        <v>3000</v>
      </c>
      <c r="M954" s="71">
        <v>12</v>
      </c>
      <c r="N954" s="27">
        <f t="shared" si="92"/>
        <v>12.5</v>
      </c>
      <c r="O954" s="38"/>
    </row>
    <row r="955" spans="1:15" x14ac:dyDescent="0.2">
      <c r="A955" s="67" t="s">
        <v>2303</v>
      </c>
      <c r="C955" s="72">
        <v>43237</v>
      </c>
      <c r="D955" s="22" t="s">
        <v>2304</v>
      </c>
      <c r="E955" s="67">
        <v>60.402000000000001</v>
      </c>
      <c r="F955" s="24" t="s">
        <v>96</v>
      </c>
      <c r="G955" s="25" t="s">
        <v>2317</v>
      </c>
      <c r="H955" s="24">
        <v>3010</v>
      </c>
      <c r="I955" s="27">
        <v>6.5</v>
      </c>
      <c r="J955" s="70">
        <v>1301640</v>
      </c>
      <c r="K955" s="27">
        <f t="shared" si="91"/>
        <v>3718970</v>
      </c>
      <c r="N955" s="27">
        <f t="shared" si="92"/>
        <v>6.5</v>
      </c>
      <c r="O955" s="38"/>
    </row>
    <row r="956" spans="1:15" x14ac:dyDescent="0.2">
      <c r="D956" s="22" t="s">
        <v>2305</v>
      </c>
      <c r="E956" s="67">
        <v>55.478000000000002</v>
      </c>
      <c r="H956" s="24">
        <v>1190</v>
      </c>
      <c r="K956" s="27">
        <f t="shared" si="91"/>
        <v>0</v>
      </c>
      <c r="N956" s="27">
        <f t="shared" si="92"/>
        <v>0</v>
      </c>
      <c r="O956" s="38"/>
    </row>
    <row r="957" spans="1:15" x14ac:dyDescent="0.2">
      <c r="D957" s="22" t="s">
        <v>2306</v>
      </c>
      <c r="E957" s="67">
        <v>1.8779999999999999</v>
      </c>
      <c r="H957" s="24">
        <v>3010</v>
      </c>
      <c r="K957" s="27">
        <f t="shared" si="91"/>
        <v>0</v>
      </c>
      <c r="N957" s="27">
        <f t="shared" si="92"/>
        <v>0</v>
      </c>
      <c r="O957" s="38"/>
    </row>
    <row r="958" spans="1:15" x14ac:dyDescent="0.2">
      <c r="D958" s="22" t="s">
        <v>2307</v>
      </c>
      <c r="E958" s="67">
        <v>0.25800000000000001</v>
      </c>
      <c r="H958" s="24">
        <v>3010</v>
      </c>
      <c r="K958" s="27">
        <f t="shared" si="91"/>
        <v>0</v>
      </c>
      <c r="N958" s="27">
        <f t="shared" si="92"/>
        <v>0</v>
      </c>
      <c r="O958" s="38"/>
    </row>
    <row r="959" spans="1:15" x14ac:dyDescent="0.2">
      <c r="D959" s="22" t="s">
        <v>2308</v>
      </c>
      <c r="E959" s="67">
        <v>0.51700000000000002</v>
      </c>
      <c r="H959" s="24">
        <v>3010</v>
      </c>
      <c r="K959" s="27">
        <f t="shared" si="91"/>
        <v>0</v>
      </c>
      <c r="N959" s="27">
        <f t="shared" si="92"/>
        <v>0</v>
      </c>
      <c r="O959" s="38"/>
    </row>
    <row r="960" spans="1:15" x14ac:dyDescent="0.2">
      <c r="D960" s="22" t="s">
        <v>2309</v>
      </c>
      <c r="E960" s="67">
        <v>0.247</v>
      </c>
      <c r="H960" s="24">
        <v>3010</v>
      </c>
      <c r="K960" s="27">
        <f t="shared" si="91"/>
        <v>0</v>
      </c>
      <c r="N960" s="27">
        <f t="shared" si="92"/>
        <v>0</v>
      </c>
      <c r="O960" s="38"/>
    </row>
    <row r="961" spans="1:15" x14ac:dyDescent="0.2">
      <c r="D961" s="22" t="s">
        <v>2310</v>
      </c>
      <c r="E961" s="67">
        <v>0.47699999999999998</v>
      </c>
      <c r="H961" s="24">
        <v>3010</v>
      </c>
      <c r="K961" s="27">
        <f t="shared" si="91"/>
        <v>0</v>
      </c>
      <c r="N961" s="27">
        <f t="shared" si="92"/>
        <v>0</v>
      </c>
      <c r="O961" s="38"/>
    </row>
    <row r="962" spans="1:15" x14ac:dyDescent="0.2">
      <c r="D962" s="22" t="s">
        <v>2311</v>
      </c>
      <c r="E962" s="67">
        <v>7.3999999999999996E-2</v>
      </c>
      <c r="H962" s="24">
        <v>3010</v>
      </c>
      <c r="K962" s="27">
        <f t="shared" si="91"/>
        <v>0</v>
      </c>
      <c r="N962" s="27">
        <f t="shared" si="92"/>
        <v>0</v>
      </c>
      <c r="O962" s="38"/>
    </row>
    <row r="963" spans="1:15" x14ac:dyDescent="0.2">
      <c r="D963" s="22" t="s">
        <v>2312</v>
      </c>
      <c r="E963" s="67">
        <v>4.2706999999999997</v>
      </c>
      <c r="H963" s="24">
        <v>3010</v>
      </c>
      <c r="K963" s="27">
        <f t="shared" ref="K963:K984" si="93">ROUND(J963/0.35,-1)</f>
        <v>0</v>
      </c>
      <c r="N963" s="27">
        <f t="shared" ref="N963:N984" si="94">SUM(I963+M963)</f>
        <v>0</v>
      </c>
      <c r="O963" s="38"/>
    </row>
    <row r="964" spans="1:15" x14ac:dyDescent="0.2">
      <c r="D964" s="22" t="s">
        <v>2313</v>
      </c>
      <c r="E964" s="67">
        <v>0.27900000000000003</v>
      </c>
      <c r="H964" s="24">
        <v>3010</v>
      </c>
      <c r="K964" s="27">
        <f t="shared" si="93"/>
        <v>0</v>
      </c>
      <c r="N964" s="27">
        <f t="shared" si="94"/>
        <v>0</v>
      </c>
      <c r="O964" s="38"/>
    </row>
    <row r="965" spans="1:15" x14ac:dyDescent="0.2">
      <c r="D965" s="22" t="s">
        <v>2314</v>
      </c>
      <c r="E965" s="67">
        <v>0.11899999999999999</v>
      </c>
      <c r="H965" s="24">
        <v>3010</v>
      </c>
      <c r="K965" s="27">
        <f t="shared" si="93"/>
        <v>0</v>
      </c>
      <c r="N965" s="27">
        <f t="shared" si="94"/>
        <v>0</v>
      </c>
      <c r="O965" s="38"/>
    </row>
    <row r="966" spans="1:15" x14ac:dyDescent="0.2">
      <c r="D966" s="22" t="s">
        <v>2315</v>
      </c>
      <c r="E966" s="67">
        <v>1.4139999999999999</v>
      </c>
      <c r="H966" s="24">
        <v>3010</v>
      </c>
      <c r="K966" s="27">
        <f t="shared" si="93"/>
        <v>0</v>
      </c>
      <c r="N966" s="27">
        <f t="shared" si="94"/>
        <v>0</v>
      </c>
      <c r="O966" s="38"/>
    </row>
    <row r="967" spans="1:15" x14ac:dyDescent="0.2">
      <c r="D967" s="22" t="s">
        <v>2316</v>
      </c>
      <c r="E967" s="67">
        <v>0.23880000000000001</v>
      </c>
      <c r="H967" s="24">
        <v>3010</v>
      </c>
      <c r="K967" s="27">
        <f t="shared" si="93"/>
        <v>0</v>
      </c>
      <c r="N967" s="27">
        <f t="shared" si="94"/>
        <v>0</v>
      </c>
      <c r="O967" s="38"/>
    </row>
    <row r="968" spans="1:15" x14ac:dyDescent="0.2">
      <c r="A968" s="67" t="s">
        <v>2318</v>
      </c>
      <c r="C968" s="72">
        <v>43237</v>
      </c>
      <c r="D968" s="22" t="s">
        <v>2319</v>
      </c>
      <c r="E968" s="67">
        <v>2.077</v>
      </c>
      <c r="F968" s="24" t="s">
        <v>2320</v>
      </c>
      <c r="G968" s="25" t="s">
        <v>2321</v>
      </c>
      <c r="H968" s="24">
        <v>1090</v>
      </c>
      <c r="I968" s="27">
        <v>0.5</v>
      </c>
      <c r="J968" s="70">
        <v>10420</v>
      </c>
      <c r="K968" s="27">
        <f t="shared" si="93"/>
        <v>29770</v>
      </c>
      <c r="N968" s="27">
        <f t="shared" si="94"/>
        <v>0.5</v>
      </c>
      <c r="O968" s="38"/>
    </row>
    <row r="969" spans="1:15" x14ac:dyDescent="0.2">
      <c r="A969" s="67" t="s">
        <v>2322</v>
      </c>
      <c r="C969" s="72">
        <v>43237</v>
      </c>
      <c r="D969" s="22" t="s">
        <v>2323</v>
      </c>
      <c r="E969" s="67" t="s">
        <v>2324</v>
      </c>
      <c r="F969" s="24" t="s">
        <v>2325</v>
      </c>
      <c r="G969" s="25" t="s">
        <v>2326</v>
      </c>
      <c r="H969" s="24">
        <v>3010</v>
      </c>
      <c r="I969" s="27">
        <v>0.5</v>
      </c>
      <c r="J969" s="70">
        <v>15010</v>
      </c>
      <c r="K969" s="27">
        <f t="shared" si="93"/>
        <v>42890</v>
      </c>
      <c r="N969" s="27">
        <f t="shared" si="94"/>
        <v>0.5</v>
      </c>
      <c r="O969" s="38"/>
    </row>
    <row r="970" spans="1:15" x14ac:dyDescent="0.2">
      <c r="A970" s="67">
        <v>354</v>
      </c>
      <c r="B970" s="21" t="s">
        <v>2342</v>
      </c>
      <c r="C970" s="72">
        <v>43238</v>
      </c>
      <c r="D970" s="22" t="s">
        <v>2334</v>
      </c>
      <c r="E970" s="67" t="s">
        <v>2335</v>
      </c>
      <c r="F970" s="24" t="s">
        <v>2336</v>
      </c>
      <c r="G970" s="25" t="s">
        <v>2337</v>
      </c>
      <c r="H970" s="24">
        <v>3010</v>
      </c>
      <c r="I970" s="27">
        <v>0.5</v>
      </c>
      <c r="J970" s="70">
        <v>14020</v>
      </c>
      <c r="K970" s="27">
        <f t="shared" si="93"/>
        <v>40060</v>
      </c>
      <c r="L970" s="71">
        <v>28000</v>
      </c>
      <c r="M970" s="71">
        <v>112</v>
      </c>
      <c r="N970" s="27">
        <f t="shared" si="94"/>
        <v>112.5</v>
      </c>
      <c r="O970" s="38"/>
    </row>
    <row r="971" spans="1:15" x14ac:dyDescent="0.2">
      <c r="A971" s="67" t="s">
        <v>2338</v>
      </c>
      <c r="B971" s="21" t="s">
        <v>118</v>
      </c>
      <c r="C971" s="72">
        <v>43238</v>
      </c>
      <c r="D971" s="22" t="s">
        <v>2339</v>
      </c>
      <c r="E971" s="67" t="s">
        <v>2357</v>
      </c>
      <c r="F971" s="24" t="s">
        <v>2369</v>
      </c>
      <c r="G971" s="25" t="s">
        <v>2340</v>
      </c>
      <c r="H971" s="24">
        <v>3010</v>
      </c>
      <c r="I971" s="27">
        <v>6.5</v>
      </c>
      <c r="J971" s="70">
        <v>188870</v>
      </c>
      <c r="K971" s="27">
        <f t="shared" si="93"/>
        <v>539630</v>
      </c>
      <c r="N971" s="27">
        <f t="shared" si="94"/>
        <v>6.5</v>
      </c>
      <c r="O971" s="38"/>
    </row>
    <row r="972" spans="1:15" x14ac:dyDescent="0.2">
      <c r="D972" s="22" t="s">
        <v>2345</v>
      </c>
      <c r="E972" s="67" t="s">
        <v>2358</v>
      </c>
      <c r="F972" s="24" t="s">
        <v>87</v>
      </c>
      <c r="G972" s="25" t="s">
        <v>87</v>
      </c>
      <c r="K972" s="27">
        <f t="shared" si="93"/>
        <v>0</v>
      </c>
      <c r="N972" s="27">
        <f t="shared" si="94"/>
        <v>0</v>
      </c>
      <c r="O972" s="38"/>
    </row>
    <row r="973" spans="1:15" x14ac:dyDescent="0.2">
      <c r="D973" s="22" t="s">
        <v>2346</v>
      </c>
      <c r="E973" s="67" t="s">
        <v>2359</v>
      </c>
      <c r="F973" s="24" t="s">
        <v>87</v>
      </c>
      <c r="G973" s="25" t="s">
        <v>87</v>
      </c>
      <c r="K973" s="27">
        <f t="shared" si="93"/>
        <v>0</v>
      </c>
      <c r="N973" s="27">
        <f t="shared" si="94"/>
        <v>0</v>
      </c>
      <c r="O973" s="38"/>
    </row>
    <row r="974" spans="1:15" x14ac:dyDescent="0.2">
      <c r="D974" s="22" t="s">
        <v>2347</v>
      </c>
      <c r="E974" s="67" t="s">
        <v>2360</v>
      </c>
      <c r="F974" s="24" t="s">
        <v>87</v>
      </c>
      <c r="G974" s="25" t="s">
        <v>87</v>
      </c>
      <c r="K974" s="27">
        <f t="shared" si="93"/>
        <v>0</v>
      </c>
      <c r="N974" s="27">
        <f t="shared" si="94"/>
        <v>0</v>
      </c>
      <c r="O974" s="38"/>
    </row>
    <row r="975" spans="1:15" x14ac:dyDescent="0.2">
      <c r="D975" s="22" t="s">
        <v>2348</v>
      </c>
      <c r="E975" s="67" t="s">
        <v>2361</v>
      </c>
      <c r="F975" s="24" t="s">
        <v>87</v>
      </c>
      <c r="G975" s="25" t="s">
        <v>87</v>
      </c>
      <c r="K975" s="27">
        <f t="shared" si="93"/>
        <v>0</v>
      </c>
      <c r="N975" s="27">
        <f t="shared" si="94"/>
        <v>0</v>
      </c>
      <c r="O975" s="38"/>
    </row>
    <row r="976" spans="1:15" x14ac:dyDescent="0.2">
      <c r="D976" s="22" t="s">
        <v>2349</v>
      </c>
      <c r="E976" s="67" t="s">
        <v>2362</v>
      </c>
      <c r="F976" s="24" t="s">
        <v>87</v>
      </c>
      <c r="G976" s="25" t="s">
        <v>87</v>
      </c>
      <c r="K976" s="27">
        <f t="shared" si="93"/>
        <v>0</v>
      </c>
      <c r="N976" s="27">
        <f t="shared" si="94"/>
        <v>0</v>
      </c>
      <c r="O976" s="38"/>
    </row>
    <row r="977" spans="1:15" x14ac:dyDescent="0.2">
      <c r="D977" s="22" t="s">
        <v>2350</v>
      </c>
      <c r="E977" s="67" t="s">
        <v>2363</v>
      </c>
      <c r="F977" s="24" t="s">
        <v>87</v>
      </c>
      <c r="G977" s="25" t="s">
        <v>87</v>
      </c>
      <c r="K977" s="27">
        <f t="shared" si="93"/>
        <v>0</v>
      </c>
      <c r="N977" s="27">
        <f t="shared" si="94"/>
        <v>0</v>
      </c>
      <c r="O977" s="38"/>
    </row>
    <row r="978" spans="1:15" x14ac:dyDescent="0.2">
      <c r="D978" s="22" t="s">
        <v>2351</v>
      </c>
      <c r="E978" s="67" t="s">
        <v>2364</v>
      </c>
      <c r="F978" s="24" t="s">
        <v>87</v>
      </c>
      <c r="G978" s="25" t="s">
        <v>87</v>
      </c>
      <c r="K978" s="27">
        <f t="shared" si="93"/>
        <v>0</v>
      </c>
      <c r="N978" s="27">
        <f t="shared" si="94"/>
        <v>0</v>
      </c>
      <c r="O978" s="38"/>
    </row>
    <row r="979" spans="1:15" x14ac:dyDescent="0.2">
      <c r="D979" s="22" t="s">
        <v>2352</v>
      </c>
      <c r="E979" s="67" t="s">
        <v>2364</v>
      </c>
      <c r="F979" s="24" t="s">
        <v>87</v>
      </c>
      <c r="G979" s="25" t="s">
        <v>87</v>
      </c>
      <c r="K979" s="27">
        <f t="shared" si="93"/>
        <v>0</v>
      </c>
      <c r="N979" s="27">
        <f t="shared" si="94"/>
        <v>0</v>
      </c>
      <c r="O979" s="38"/>
    </row>
    <row r="980" spans="1:15" x14ac:dyDescent="0.2">
      <c r="D980" s="22" t="s">
        <v>2353</v>
      </c>
      <c r="E980" s="67" t="s">
        <v>2365</v>
      </c>
      <c r="F980" s="24" t="s">
        <v>87</v>
      </c>
      <c r="G980" s="25" t="s">
        <v>87</v>
      </c>
      <c r="K980" s="27">
        <f t="shared" si="93"/>
        <v>0</v>
      </c>
      <c r="N980" s="27">
        <f t="shared" si="94"/>
        <v>0</v>
      </c>
      <c r="O980" s="38"/>
    </row>
    <row r="981" spans="1:15" x14ac:dyDescent="0.2">
      <c r="D981" s="22" t="s">
        <v>2354</v>
      </c>
      <c r="E981" s="67" t="s">
        <v>2366</v>
      </c>
      <c r="F981" s="24" t="s">
        <v>87</v>
      </c>
      <c r="G981" s="25" t="s">
        <v>87</v>
      </c>
      <c r="K981" s="27">
        <f t="shared" si="93"/>
        <v>0</v>
      </c>
      <c r="N981" s="27">
        <f t="shared" si="94"/>
        <v>0</v>
      </c>
      <c r="O981" s="38"/>
    </row>
    <row r="982" spans="1:15" x14ac:dyDescent="0.2">
      <c r="D982" s="22" t="s">
        <v>2355</v>
      </c>
      <c r="E982" s="67" t="s">
        <v>2367</v>
      </c>
      <c r="F982" s="24" t="s">
        <v>87</v>
      </c>
      <c r="G982" s="25" t="s">
        <v>87</v>
      </c>
      <c r="K982" s="27">
        <f t="shared" si="93"/>
        <v>0</v>
      </c>
      <c r="N982" s="27">
        <f t="shared" si="94"/>
        <v>0</v>
      </c>
      <c r="O982" s="38"/>
    </row>
    <row r="983" spans="1:15" x14ac:dyDescent="0.2">
      <c r="D983" s="22" t="s">
        <v>2356</v>
      </c>
      <c r="E983" s="67" t="s">
        <v>2368</v>
      </c>
      <c r="F983" s="24" t="s">
        <v>87</v>
      </c>
      <c r="G983" s="25" t="s">
        <v>87</v>
      </c>
      <c r="K983" s="27">
        <f t="shared" si="93"/>
        <v>0</v>
      </c>
      <c r="N983" s="27">
        <f t="shared" si="94"/>
        <v>0</v>
      </c>
      <c r="O983" s="38"/>
    </row>
    <row r="984" spans="1:15" s="43" customFormat="1" x14ac:dyDescent="0.2">
      <c r="A984" s="39" t="s">
        <v>2341</v>
      </c>
      <c r="B984" s="40" t="s">
        <v>2342</v>
      </c>
      <c r="C984" s="41"/>
      <c r="D984" s="42" t="s">
        <v>2343</v>
      </c>
      <c r="E984" s="39" t="s">
        <v>2344</v>
      </c>
      <c r="F984" s="43" t="s">
        <v>2370</v>
      </c>
      <c r="G984" s="44" t="s">
        <v>2371</v>
      </c>
      <c r="H984" s="43">
        <v>3010</v>
      </c>
      <c r="I984" s="45">
        <v>0.5</v>
      </c>
      <c r="J984" s="45">
        <v>1840</v>
      </c>
      <c r="K984" s="45">
        <f t="shared" si="93"/>
        <v>5260</v>
      </c>
      <c r="L984" s="46"/>
      <c r="M984" s="46"/>
      <c r="N984" s="45">
        <f t="shared" si="94"/>
        <v>0.5</v>
      </c>
      <c r="O984" s="47"/>
    </row>
    <row r="985" spans="1:15" x14ac:dyDescent="0.2">
      <c r="N985" s="27">
        <f>SUM(N931:N984)</f>
        <v>2450.2000000000003</v>
      </c>
      <c r="O985" s="38">
        <v>67467</v>
      </c>
    </row>
    <row r="987" spans="1:15" x14ac:dyDescent="0.2">
      <c r="A987" s="67">
        <v>335</v>
      </c>
      <c r="C987" s="72">
        <v>43230</v>
      </c>
      <c r="D987" s="22" t="s">
        <v>2377</v>
      </c>
      <c r="E987" s="67">
        <v>1.4296</v>
      </c>
      <c r="F987" s="24" t="s">
        <v>2378</v>
      </c>
      <c r="G987" s="25" t="s">
        <v>2379</v>
      </c>
      <c r="H987" s="24">
        <v>1100</v>
      </c>
      <c r="I987" s="27">
        <v>0.5</v>
      </c>
      <c r="J987" s="70">
        <v>5700</v>
      </c>
      <c r="K987" s="27">
        <f t="shared" ref="K987:K1007" si="95">ROUND(J987/0.35,-1)</f>
        <v>16290</v>
      </c>
      <c r="L987" s="71">
        <v>170000</v>
      </c>
      <c r="M987" s="71">
        <v>680</v>
      </c>
      <c r="N987" s="27">
        <f t="shared" ref="N987:N1007" si="96">SUM(I987+M987)</f>
        <v>680.5</v>
      </c>
      <c r="O987" s="38"/>
    </row>
    <row r="988" spans="1:15" x14ac:dyDescent="0.2">
      <c r="A988" s="67" t="s">
        <v>2327</v>
      </c>
      <c r="C988" s="72">
        <v>43237</v>
      </c>
      <c r="D988" s="22" t="s">
        <v>2328</v>
      </c>
      <c r="E988" s="67" t="s">
        <v>2330</v>
      </c>
      <c r="F988" s="24" t="s">
        <v>2332</v>
      </c>
      <c r="G988" s="25" t="s">
        <v>2333</v>
      </c>
      <c r="H988" s="24">
        <v>2050</v>
      </c>
      <c r="I988" s="27">
        <v>1</v>
      </c>
      <c r="J988" s="70">
        <v>21490</v>
      </c>
      <c r="K988" s="27">
        <f t="shared" si="95"/>
        <v>61400</v>
      </c>
      <c r="N988" s="27">
        <f t="shared" si="96"/>
        <v>1</v>
      </c>
      <c r="O988" s="38"/>
    </row>
    <row r="989" spans="1:15" x14ac:dyDescent="0.2">
      <c r="D989" s="22" t="s">
        <v>2329</v>
      </c>
      <c r="E989" s="67" t="s">
        <v>2331</v>
      </c>
      <c r="F989" s="24" t="s">
        <v>87</v>
      </c>
      <c r="G989" s="25" t="s">
        <v>87</v>
      </c>
      <c r="K989" s="27">
        <f t="shared" si="95"/>
        <v>0</v>
      </c>
      <c r="N989" s="27">
        <f t="shared" si="96"/>
        <v>0</v>
      </c>
      <c r="O989" s="38"/>
    </row>
    <row r="990" spans="1:15" x14ac:dyDescent="0.2">
      <c r="A990" s="67" t="s">
        <v>2430</v>
      </c>
      <c r="C990" s="72">
        <v>43241</v>
      </c>
      <c r="D990" s="22" t="s">
        <v>2372</v>
      </c>
      <c r="E990" s="67">
        <v>2.6379999999999999</v>
      </c>
      <c r="F990" s="24" t="s">
        <v>2374</v>
      </c>
      <c r="G990" s="25" t="s">
        <v>2373</v>
      </c>
      <c r="H990" s="24">
        <v>1070</v>
      </c>
      <c r="I990" s="27">
        <v>0.5</v>
      </c>
      <c r="J990" s="70">
        <v>31720</v>
      </c>
      <c r="K990" s="27">
        <f t="shared" si="95"/>
        <v>90630</v>
      </c>
      <c r="N990" s="27">
        <f t="shared" si="96"/>
        <v>0.5</v>
      </c>
      <c r="O990" s="38"/>
    </row>
    <row r="991" spans="1:15" x14ac:dyDescent="0.2">
      <c r="A991" s="67" t="s">
        <v>2375</v>
      </c>
      <c r="C991" s="72">
        <v>43241</v>
      </c>
      <c r="D991" s="22" t="s">
        <v>2376</v>
      </c>
      <c r="E991" s="67">
        <v>1.853</v>
      </c>
      <c r="F991" s="24" t="s">
        <v>2380</v>
      </c>
      <c r="G991" s="25" t="s">
        <v>2381</v>
      </c>
      <c r="H991" s="24">
        <v>1050</v>
      </c>
      <c r="I991" s="27">
        <v>0.5</v>
      </c>
      <c r="J991" s="70">
        <v>4490</v>
      </c>
      <c r="K991" s="27">
        <f t="shared" si="95"/>
        <v>12830</v>
      </c>
      <c r="N991" s="27">
        <f t="shared" si="96"/>
        <v>0.5</v>
      </c>
      <c r="O991" s="38"/>
    </row>
    <row r="992" spans="1:15" x14ac:dyDescent="0.2">
      <c r="A992" s="67">
        <v>355</v>
      </c>
      <c r="C992" s="72">
        <v>43241</v>
      </c>
      <c r="D992" s="22" t="s">
        <v>2382</v>
      </c>
      <c r="E992" s="67">
        <v>3.073</v>
      </c>
      <c r="F992" s="24" t="s">
        <v>2282</v>
      </c>
      <c r="G992" s="25" t="s">
        <v>2383</v>
      </c>
      <c r="H992" s="24">
        <v>3010</v>
      </c>
      <c r="I992" s="27">
        <v>0.5</v>
      </c>
      <c r="J992" s="70">
        <v>12630</v>
      </c>
      <c r="K992" s="27">
        <f t="shared" si="95"/>
        <v>36090</v>
      </c>
      <c r="L992" s="71">
        <v>3000</v>
      </c>
      <c r="M992" s="71">
        <v>12</v>
      </c>
      <c r="N992" s="27">
        <f t="shared" si="96"/>
        <v>12.5</v>
      </c>
      <c r="O992" s="38"/>
    </row>
    <row r="993" spans="1:15" x14ac:dyDescent="0.2">
      <c r="A993" s="67">
        <v>356</v>
      </c>
      <c r="C993" s="72">
        <v>43241</v>
      </c>
      <c r="D993" s="22" t="s">
        <v>2384</v>
      </c>
      <c r="E993" s="67">
        <v>3.105</v>
      </c>
      <c r="F993" s="24" t="s">
        <v>2385</v>
      </c>
      <c r="G993" s="25" t="s">
        <v>2386</v>
      </c>
      <c r="H993" s="24">
        <v>1210</v>
      </c>
      <c r="I993" s="27">
        <v>0.5</v>
      </c>
      <c r="J993" s="70">
        <v>22880</v>
      </c>
      <c r="K993" s="27">
        <f t="shared" si="95"/>
        <v>65370</v>
      </c>
      <c r="L993" s="71">
        <v>69630</v>
      </c>
      <c r="M993" s="71">
        <v>278.52</v>
      </c>
      <c r="N993" s="27">
        <f t="shared" si="96"/>
        <v>279.02</v>
      </c>
      <c r="O993" s="38"/>
    </row>
    <row r="994" spans="1:15" x14ac:dyDescent="0.2">
      <c r="A994" s="67">
        <v>357</v>
      </c>
      <c r="C994" s="72">
        <v>43241</v>
      </c>
      <c r="D994" s="22" t="s">
        <v>2387</v>
      </c>
      <c r="E994" s="67">
        <v>0.45989999999999998</v>
      </c>
      <c r="F994" s="24" t="s">
        <v>2388</v>
      </c>
      <c r="G994" s="25" t="s">
        <v>2389</v>
      </c>
      <c r="H994" s="24">
        <v>1070</v>
      </c>
      <c r="I994" s="27">
        <v>0.5</v>
      </c>
      <c r="J994" s="70">
        <v>6600</v>
      </c>
      <c r="K994" s="27">
        <f t="shared" si="95"/>
        <v>18860</v>
      </c>
      <c r="L994" s="71">
        <v>41000</v>
      </c>
      <c r="M994" s="71">
        <v>164</v>
      </c>
      <c r="N994" s="27">
        <f t="shared" si="96"/>
        <v>164.5</v>
      </c>
      <c r="O994" s="38"/>
    </row>
    <row r="995" spans="1:15" x14ac:dyDescent="0.2">
      <c r="A995" s="67" t="s">
        <v>2390</v>
      </c>
      <c r="C995" s="72">
        <v>43242</v>
      </c>
      <c r="D995" s="22" t="s">
        <v>2391</v>
      </c>
      <c r="E995" s="67" t="s">
        <v>2392</v>
      </c>
      <c r="F995" s="24" t="s">
        <v>2393</v>
      </c>
      <c r="G995" s="25" t="s">
        <v>2394</v>
      </c>
      <c r="H995" s="24">
        <v>3040</v>
      </c>
      <c r="I995" s="27">
        <v>0.5</v>
      </c>
      <c r="J995" s="70">
        <v>1040</v>
      </c>
      <c r="K995" s="27">
        <f t="shared" si="95"/>
        <v>2970</v>
      </c>
      <c r="N995" s="27">
        <f t="shared" si="96"/>
        <v>0.5</v>
      </c>
      <c r="O995" s="38"/>
    </row>
    <row r="996" spans="1:15" x14ac:dyDescent="0.2">
      <c r="A996" s="67" t="s">
        <v>2395</v>
      </c>
      <c r="C996" s="72">
        <v>43242</v>
      </c>
      <c r="D996" s="22" t="s">
        <v>2396</v>
      </c>
      <c r="E996" s="67" t="s">
        <v>2397</v>
      </c>
      <c r="F996" s="24" t="s">
        <v>2398</v>
      </c>
      <c r="G996" s="25" t="s">
        <v>2399</v>
      </c>
      <c r="H996" s="24">
        <v>3010</v>
      </c>
      <c r="I996" s="27">
        <v>0.5</v>
      </c>
      <c r="J996" s="70">
        <v>2860</v>
      </c>
      <c r="K996" s="27">
        <f t="shared" si="95"/>
        <v>8170</v>
      </c>
      <c r="N996" s="27">
        <f t="shared" si="96"/>
        <v>0.5</v>
      </c>
      <c r="O996" s="38"/>
    </row>
    <row r="997" spans="1:15" x14ac:dyDescent="0.2">
      <c r="A997" s="67">
        <v>358</v>
      </c>
      <c r="C997" s="72">
        <v>43242</v>
      </c>
      <c r="D997" s="22" t="s">
        <v>2400</v>
      </c>
      <c r="E997" s="67">
        <v>10.374000000000001</v>
      </c>
      <c r="F997" s="24" t="s">
        <v>2027</v>
      </c>
      <c r="G997" s="25" t="s">
        <v>2401</v>
      </c>
      <c r="H997" s="24">
        <v>1160</v>
      </c>
      <c r="I997" s="27">
        <v>0.5</v>
      </c>
      <c r="J997" s="70">
        <v>12570</v>
      </c>
      <c r="K997" s="27">
        <f t="shared" si="95"/>
        <v>35910</v>
      </c>
      <c r="L997" s="71">
        <v>39900</v>
      </c>
      <c r="M997" s="71">
        <v>159.6</v>
      </c>
      <c r="N997" s="27">
        <f t="shared" si="96"/>
        <v>160.1</v>
      </c>
      <c r="O997" s="38"/>
    </row>
    <row r="998" spans="1:15" x14ac:dyDescent="0.2">
      <c r="A998" s="67" t="s">
        <v>2402</v>
      </c>
      <c r="C998" s="72">
        <v>43242</v>
      </c>
      <c r="D998" s="22" t="s">
        <v>2403</v>
      </c>
      <c r="E998" s="67" t="s">
        <v>2408</v>
      </c>
      <c r="F998" s="24" t="s">
        <v>2410</v>
      </c>
      <c r="G998" s="25" t="s">
        <v>2411</v>
      </c>
      <c r="H998" s="24">
        <v>3010</v>
      </c>
      <c r="I998" s="27">
        <v>2.5</v>
      </c>
      <c r="J998" s="70">
        <v>361320</v>
      </c>
      <c r="K998" s="27">
        <f t="shared" si="95"/>
        <v>1032340</v>
      </c>
      <c r="N998" s="27">
        <f t="shared" si="96"/>
        <v>2.5</v>
      </c>
      <c r="O998" s="38"/>
    </row>
    <row r="999" spans="1:15" x14ac:dyDescent="0.2">
      <c r="D999" s="22" t="s">
        <v>2404</v>
      </c>
      <c r="E999" s="67" t="s">
        <v>2409</v>
      </c>
      <c r="F999" s="24" t="s">
        <v>87</v>
      </c>
      <c r="G999" s="24" t="s">
        <v>87</v>
      </c>
      <c r="H999" s="24">
        <v>1030</v>
      </c>
      <c r="K999" s="27">
        <f t="shared" si="95"/>
        <v>0</v>
      </c>
      <c r="N999" s="27">
        <f t="shared" si="96"/>
        <v>0</v>
      </c>
      <c r="O999" s="38"/>
    </row>
    <row r="1000" spans="1:15" x14ac:dyDescent="0.2">
      <c r="D1000" s="22" t="s">
        <v>2405</v>
      </c>
      <c r="E1000" s="67">
        <v>71.614999999999995</v>
      </c>
      <c r="F1000" s="24" t="s">
        <v>87</v>
      </c>
      <c r="G1000" s="24" t="s">
        <v>87</v>
      </c>
      <c r="H1000" s="24">
        <v>1030</v>
      </c>
      <c r="K1000" s="27">
        <f t="shared" si="95"/>
        <v>0</v>
      </c>
      <c r="N1000" s="27">
        <f t="shared" si="96"/>
        <v>0</v>
      </c>
      <c r="O1000" s="38"/>
    </row>
    <row r="1001" spans="1:15" x14ac:dyDescent="0.2">
      <c r="D1001" s="22" t="s">
        <v>2406</v>
      </c>
      <c r="E1001" s="67">
        <v>16.831</v>
      </c>
      <c r="F1001" s="24" t="s">
        <v>87</v>
      </c>
      <c r="G1001" s="24" t="s">
        <v>87</v>
      </c>
      <c r="H1001" s="24">
        <v>1030</v>
      </c>
      <c r="K1001" s="27">
        <f t="shared" si="95"/>
        <v>0</v>
      </c>
      <c r="N1001" s="27">
        <f t="shared" si="96"/>
        <v>0</v>
      </c>
      <c r="O1001" s="38"/>
    </row>
    <row r="1002" spans="1:15" x14ac:dyDescent="0.2">
      <c r="D1002" s="22" t="s">
        <v>2407</v>
      </c>
      <c r="E1002" s="67">
        <v>132.66900000000001</v>
      </c>
      <c r="F1002" s="24" t="s">
        <v>87</v>
      </c>
      <c r="G1002" s="24" t="s">
        <v>87</v>
      </c>
      <c r="H1002" s="24">
        <v>1070</v>
      </c>
      <c r="K1002" s="27">
        <f t="shared" si="95"/>
        <v>0</v>
      </c>
      <c r="N1002" s="27">
        <f t="shared" si="96"/>
        <v>0</v>
      </c>
      <c r="O1002" s="38"/>
    </row>
    <row r="1003" spans="1:15" x14ac:dyDescent="0.2">
      <c r="A1003" s="67">
        <v>359</v>
      </c>
      <c r="C1003" s="72">
        <v>43243</v>
      </c>
      <c r="D1003" s="22" t="s">
        <v>2414</v>
      </c>
      <c r="E1003" s="67">
        <v>0.26400000000000001</v>
      </c>
      <c r="F1003" s="24" t="s">
        <v>2415</v>
      </c>
      <c r="G1003" s="25" t="s">
        <v>2416</v>
      </c>
      <c r="H1003" s="24">
        <v>1190</v>
      </c>
      <c r="I1003" s="27">
        <v>1.5</v>
      </c>
      <c r="J1003" s="70">
        <v>33360</v>
      </c>
      <c r="K1003" s="27">
        <f t="shared" si="95"/>
        <v>95310</v>
      </c>
      <c r="L1003" s="71">
        <v>40000</v>
      </c>
      <c r="M1003" s="71">
        <v>160</v>
      </c>
      <c r="N1003" s="27">
        <f t="shared" si="96"/>
        <v>161.5</v>
      </c>
      <c r="O1003" s="38"/>
    </row>
    <row r="1004" spans="1:15" x14ac:dyDescent="0.2">
      <c r="D1004" s="22" t="s">
        <v>2412</v>
      </c>
      <c r="E1004" s="67">
        <v>0.15</v>
      </c>
      <c r="F1004" s="24" t="s">
        <v>87</v>
      </c>
      <c r="G1004" s="25" t="s">
        <v>87</v>
      </c>
      <c r="K1004" s="27">
        <f t="shared" si="95"/>
        <v>0</v>
      </c>
      <c r="N1004" s="27">
        <f t="shared" si="96"/>
        <v>0</v>
      </c>
      <c r="O1004" s="38"/>
    </row>
    <row r="1005" spans="1:15" x14ac:dyDescent="0.2">
      <c r="D1005" s="22" t="s">
        <v>2413</v>
      </c>
      <c r="E1005" s="67">
        <v>0.15</v>
      </c>
      <c r="F1005" s="24" t="s">
        <v>87</v>
      </c>
      <c r="G1005" s="25" t="s">
        <v>87</v>
      </c>
      <c r="K1005" s="27">
        <f t="shared" si="95"/>
        <v>0</v>
      </c>
      <c r="N1005" s="27">
        <f t="shared" si="96"/>
        <v>0</v>
      </c>
      <c r="O1005" s="38"/>
    </row>
    <row r="1006" spans="1:15" x14ac:dyDescent="0.2">
      <c r="A1006" s="67">
        <v>361</v>
      </c>
      <c r="C1006" s="72">
        <v>43244</v>
      </c>
      <c r="D1006" s="22" t="s">
        <v>2422</v>
      </c>
      <c r="E1006" s="67">
        <v>19.895</v>
      </c>
      <c r="F1006" s="24" t="s">
        <v>2423</v>
      </c>
      <c r="G1006" s="25" t="s">
        <v>2424</v>
      </c>
      <c r="H1006" s="24">
        <v>1180</v>
      </c>
      <c r="I1006" s="27">
        <v>0.5</v>
      </c>
      <c r="J1006" s="70">
        <v>50330</v>
      </c>
      <c r="K1006" s="27">
        <f t="shared" si="95"/>
        <v>143800</v>
      </c>
      <c r="L1006" s="71">
        <v>305000</v>
      </c>
      <c r="M1006" s="71">
        <v>1220</v>
      </c>
      <c r="N1006" s="27">
        <f t="shared" si="96"/>
        <v>1220.5</v>
      </c>
      <c r="O1006" s="38"/>
    </row>
    <row r="1007" spans="1:15" s="43" customFormat="1" x14ac:dyDescent="0.2">
      <c r="A1007" s="39">
        <v>362</v>
      </c>
      <c r="B1007" s="40"/>
      <c r="C1007" s="41">
        <v>43244</v>
      </c>
      <c r="D1007" s="42" t="s">
        <v>2425</v>
      </c>
      <c r="E1007" s="39">
        <v>5.1230000000000002</v>
      </c>
      <c r="F1007" s="43" t="s">
        <v>2426</v>
      </c>
      <c r="G1007" s="44" t="s">
        <v>2427</v>
      </c>
      <c r="H1007" s="43">
        <v>1080</v>
      </c>
      <c r="I1007" s="45">
        <v>0.5</v>
      </c>
      <c r="J1007" s="45">
        <v>9400</v>
      </c>
      <c r="K1007" s="45">
        <f t="shared" si="95"/>
        <v>26860</v>
      </c>
      <c r="L1007" s="46">
        <v>38000</v>
      </c>
      <c r="M1007" s="46">
        <v>152</v>
      </c>
      <c r="N1007" s="45">
        <f t="shared" si="96"/>
        <v>152.5</v>
      </c>
      <c r="O1007" s="47"/>
    </row>
    <row r="1008" spans="1:15" x14ac:dyDescent="0.2">
      <c r="N1008" s="27">
        <f>SUM(N987:N1007)</f>
        <v>2836.62</v>
      </c>
      <c r="O1008" s="38">
        <v>67495</v>
      </c>
    </row>
    <row r="1010" spans="1:14" x14ac:dyDescent="0.2">
      <c r="A1010" s="67" t="s">
        <v>2417</v>
      </c>
      <c r="C1010" s="72">
        <v>43244</v>
      </c>
      <c r="D1010" s="22" t="s">
        <v>2418</v>
      </c>
      <c r="E1010" s="67">
        <v>0.58799999999999997</v>
      </c>
      <c r="F1010" s="24" t="s">
        <v>2420</v>
      </c>
      <c r="G1010" s="24" t="s">
        <v>2421</v>
      </c>
      <c r="H1010" s="24">
        <v>1180</v>
      </c>
      <c r="I1010" s="27">
        <v>1</v>
      </c>
      <c r="J1010" s="70">
        <v>68430</v>
      </c>
      <c r="K1010" s="27">
        <f>ROUND(J1010/0.35,-1)</f>
        <v>195510</v>
      </c>
      <c r="N1010" s="27">
        <f>SUM(I1010+M1010)</f>
        <v>1</v>
      </c>
    </row>
    <row r="1011" spans="1:14" x14ac:dyDescent="0.2">
      <c r="D1011" s="22" t="s">
        <v>2419</v>
      </c>
      <c r="E1011" s="67">
        <v>9.8369999999999997</v>
      </c>
      <c r="F1011" s="24" t="s">
        <v>87</v>
      </c>
      <c r="G1011" s="25" t="s">
        <v>87</v>
      </c>
      <c r="K1011" s="27">
        <f>ROUND(J1011/0.35,-1)</f>
        <v>0</v>
      </c>
      <c r="N1011" s="27">
        <f>SUM(I1011+M1011)</f>
        <v>0</v>
      </c>
    </row>
    <row r="1013" spans="1:14" x14ac:dyDescent="0.2">
      <c r="A1013" s="67" t="s">
        <v>2428</v>
      </c>
      <c r="C1013" s="72">
        <v>43244</v>
      </c>
      <c r="D1013" s="22" t="s">
        <v>2431</v>
      </c>
      <c r="E1013" s="67">
        <v>0.33700000000000002</v>
      </c>
      <c r="F1013" s="24" t="s">
        <v>2433</v>
      </c>
      <c r="G1013" s="25" t="s">
        <v>2434</v>
      </c>
      <c r="H1013" s="24">
        <v>1220</v>
      </c>
      <c r="I1013" s="27">
        <v>0</v>
      </c>
      <c r="J1013" s="70">
        <v>2580</v>
      </c>
      <c r="K1013" s="27">
        <f t="shared" ref="K1013:K1027" si="97">ROUND(J1013/0.35,-1)</f>
        <v>7370</v>
      </c>
      <c r="N1013" s="27">
        <f t="shared" ref="N1013:N1027" si="98">SUM(I1013+M1013)</f>
        <v>0</v>
      </c>
    </row>
    <row r="1014" spans="1:14" x14ac:dyDescent="0.2">
      <c r="D1014" s="22" t="s">
        <v>2432</v>
      </c>
      <c r="E1014" s="67">
        <v>1.302</v>
      </c>
      <c r="F1014" s="24" t="s">
        <v>87</v>
      </c>
      <c r="G1014" s="25" t="s">
        <v>87</v>
      </c>
      <c r="K1014" s="27">
        <f t="shared" si="97"/>
        <v>0</v>
      </c>
      <c r="N1014" s="27">
        <f t="shared" si="98"/>
        <v>0</v>
      </c>
    </row>
    <row r="1015" spans="1:14" x14ac:dyDescent="0.2">
      <c r="A1015" s="67" t="s">
        <v>2429</v>
      </c>
      <c r="C1015" s="72">
        <v>43244</v>
      </c>
      <c r="D1015" s="22" t="s">
        <v>2435</v>
      </c>
      <c r="E1015" s="67">
        <v>0.32500000000000001</v>
      </c>
      <c r="F1015" s="24" t="s">
        <v>2434</v>
      </c>
      <c r="G1015" s="25" t="s">
        <v>2438</v>
      </c>
      <c r="H1015" s="24">
        <v>1220</v>
      </c>
      <c r="I1015" s="27">
        <v>0.5</v>
      </c>
      <c r="J1015" s="70">
        <v>2580</v>
      </c>
      <c r="K1015" s="27">
        <f t="shared" si="97"/>
        <v>7370</v>
      </c>
      <c r="N1015" s="27">
        <f t="shared" si="98"/>
        <v>0.5</v>
      </c>
    </row>
    <row r="1016" spans="1:14" x14ac:dyDescent="0.2">
      <c r="D1016" s="22" t="s">
        <v>2436</v>
      </c>
      <c r="E1016" s="67">
        <v>0.45100000000000001</v>
      </c>
      <c r="F1016" s="24" t="s">
        <v>87</v>
      </c>
      <c r="G1016" s="25" t="s">
        <v>87</v>
      </c>
      <c r="K1016" s="27">
        <f t="shared" si="97"/>
        <v>0</v>
      </c>
      <c r="N1016" s="27">
        <f t="shared" si="98"/>
        <v>0</v>
      </c>
    </row>
    <row r="1017" spans="1:14" x14ac:dyDescent="0.2">
      <c r="D1017" s="22" t="s">
        <v>2437</v>
      </c>
      <c r="E1017" s="67">
        <v>0.86299999999999999</v>
      </c>
      <c r="F1017" s="24" t="s">
        <v>87</v>
      </c>
      <c r="G1017" s="25" t="s">
        <v>87</v>
      </c>
      <c r="K1017" s="27">
        <f t="shared" si="97"/>
        <v>0</v>
      </c>
      <c r="N1017" s="27">
        <f t="shared" si="98"/>
        <v>0</v>
      </c>
    </row>
    <row r="1018" spans="1:14" x14ac:dyDescent="0.2">
      <c r="A1018" s="67">
        <v>360</v>
      </c>
      <c r="C1018" s="72">
        <v>43244</v>
      </c>
      <c r="D1018" s="22" t="s">
        <v>2439</v>
      </c>
      <c r="E1018" s="67" t="s">
        <v>1960</v>
      </c>
      <c r="F1018" s="24" t="s">
        <v>2440</v>
      </c>
      <c r="G1018" s="25" t="s">
        <v>2441</v>
      </c>
      <c r="H1018" s="24">
        <v>2050</v>
      </c>
      <c r="I1018" s="27">
        <v>0.5</v>
      </c>
      <c r="J1018" s="70">
        <v>24100</v>
      </c>
      <c r="K1018" s="27">
        <f t="shared" si="97"/>
        <v>68860</v>
      </c>
      <c r="L1018" s="71">
        <v>99500</v>
      </c>
      <c r="M1018" s="71">
        <v>398</v>
      </c>
      <c r="N1018" s="27">
        <f t="shared" si="98"/>
        <v>398.5</v>
      </c>
    </row>
    <row r="1019" spans="1:14" x14ac:dyDescent="0.2">
      <c r="A1019" s="67">
        <v>363</v>
      </c>
      <c r="C1019" s="72">
        <v>43244</v>
      </c>
      <c r="D1019" s="22" t="s">
        <v>2442</v>
      </c>
      <c r="E1019" s="67">
        <v>50.286999999999999</v>
      </c>
      <c r="F1019" s="24" t="s">
        <v>2443</v>
      </c>
      <c r="G1019" s="25" t="s">
        <v>2444</v>
      </c>
      <c r="H1019" s="24">
        <v>1070</v>
      </c>
      <c r="I1019" s="27">
        <v>1</v>
      </c>
      <c r="J1019" s="70">
        <v>72510</v>
      </c>
      <c r="K1019" s="27">
        <f t="shared" si="97"/>
        <v>207170</v>
      </c>
      <c r="L1019" s="71">
        <v>239350</v>
      </c>
      <c r="M1019" s="71">
        <v>957.4</v>
      </c>
      <c r="N1019" s="27">
        <f t="shared" si="98"/>
        <v>958.4</v>
      </c>
    </row>
    <row r="1020" spans="1:14" x14ac:dyDescent="0.2">
      <c r="A1020" s="67" t="s">
        <v>2445</v>
      </c>
      <c r="C1020" s="72">
        <v>43244</v>
      </c>
      <c r="D1020" s="22" t="s">
        <v>2446</v>
      </c>
      <c r="E1020" s="67">
        <v>6.883</v>
      </c>
      <c r="F1020" s="24" t="s">
        <v>2448</v>
      </c>
      <c r="G1020" s="25" t="s">
        <v>2449</v>
      </c>
      <c r="H1020" s="24">
        <v>1100</v>
      </c>
      <c r="I1020" s="27">
        <v>1</v>
      </c>
      <c r="J1020" s="70">
        <v>44790</v>
      </c>
      <c r="K1020" s="27">
        <f t="shared" si="97"/>
        <v>127970</v>
      </c>
      <c r="N1020" s="27">
        <f t="shared" si="98"/>
        <v>1</v>
      </c>
    </row>
    <row r="1021" spans="1:14" x14ac:dyDescent="0.2">
      <c r="D1021" s="22" t="s">
        <v>2447</v>
      </c>
      <c r="E1021" s="67">
        <v>0.93500000000000005</v>
      </c>
      <c r="F1021" s="24" t="s">
        <v>87</v>
      </c>
      <c r="G1021" s="25" t="s">
        <v>87</v>
      </c>
      <c r="H1021" s="24">
        <v>1150</v>
      </c>
      <c r="K1021" s="27">
        <f t="shared" si="97"/>
        <v>0</v>
      </c>
      <c r="N1021" s="27">
        <f t="shared" si="98"/>
        <v>0</v>
      </c>
    </row>
    <row r="1022" spans="1:14" x14ac:dyDescent="0.2">
      <c r="A1022" s="67" t="s">
        <v>2450</v>
      </c>
      <c r="C1022" s="72">
        <v>43244</v>
      </c>
      <c r="D1022" s="22" t="s">
        <v>2451</v>
      </c>
      <c r="E1022" s="67">
        <v>0.76500000000000001</v>
      </c>
      <c r="F1022" s="24" t="s">
        <v>2452</v>
      </c>
      <c r="G1022" s="25" t="s">
        <v>2453</v>
      </c>
      <c r="H1022" s="24">
        <v>1050</v>
      </c>
      <c r="I1022" s="27">
        <v>0.5</v>
      </c>
      <c r="J1022" s="70">
        <v>17170</v>
      </c>
      <c r="K1022" s="27">
        <f t="shared" si="97"/>
        <v>49060</v>
      </c>
      <c r="N1022" s="27">
        <f t="shared" si="98"/>
        <v>0.5</v>
      </c>
    </row>
    <row r="1023" spans="1:14" x14ac:dyDescent="0.2">
      <c r="A1023" s="67">
        <v>364</v>
      </c>
      <c r="C1023" s="72">
        <v>43244</v>
      </c>
      <c r="D1023" s="22" t="s">
        <v>2454</v>
      </c>
      <c r="E1023" s="67">
        <v>0.1263</v>
      </c>
      <c r="F1023" s="24" t="s">
        <v>2457</v>
      </c>
      <c r="G1023" s="25" t="s">
        <v>2458</v>
      </c>
      <c r="H1023" s="24">
        <v>1190</v>
      </c>
      <c r="I1023" s="27">
        <v>1.5</v>
      </c>
      <c r="J1023" s="70">
        <v>18810</v>
      </c>
      <c r="K1023" s="27">
        <f t="shared" si="97"/>
        <v>53740</v>
      </c>
      <c r="L1023" s="71">
        <v>30000</v>
      </c>
      <c r="M1023" s="71">
        <v>120</v>
      </c>
      <c r="N1023" s="27">
        <f t="shared" si="98"/>
        <v>121.5</v>
      </c>
    </row>
    <row r="1024" spans="1:14" x14ac:dyDescent="0.2">
      <c r="D1024" s="22" t="s">
        <v>2455</v>
      </c>
      <c r="E1024" s="67">
        <v>0.1263</v>
      </c>
      <c r="F1024" s="24" t="s">
        <v>87</v>
      </c>
      <c r="G1024" s="25" t="s">
        <v>87</v>
      </c>
      <c r="K1024" s="27">
        <f t="shared" si="97"/>
        <v>0</v>
      </c>
      <c r="N1024" s="27">
        <f t="shared" si="98"/>
        <v>0</v>
      </c>
    </row>
    <row r="1025" spans="1:15" x14ac:dyDescent="0.2">
      <c r="D1025" s="22" t="s">
        <v>2456</v>
      </c>
      <c r="E1025" s="67">
        <v>8.8400000000000006E-2</v>
      </c>
      <c r="F1025" s="24" t="s">
        <v>87</v>
      </c>
      <c r="G1025" s="25" t="s">
        <v>87</v>
      </c>
      <c r="K1025" s="27">
        <f t="shared" si="97"/>
        <v>0</v>
      </c>
      <c r="N1025" s="27">
        <f t="shared" si="98"/>
        <v>0</v>
      </c>
    </row>
    <row r="1026" spans="1:15" x14ac:dyDescent="0.2">
      <c r="A1026" s="67">
        <v>365</v>
      </c>
      <c r="C1026" s="72">
        <v>43244</v>
      </c>
      <c r="D1026" s="22" t="s">
        <v>2464</v>
      </c>
      <c r="E1026" s="67">
        <v>65.962999999999994</v>
      </c>
      <c r="F1026" s="24" t="s">
        <v>2459</v>
      </c>
      <c r="G1026" s="25" t="s">
        <v>2460</v>
      </c>
      <c r="H1026" s="24">
        <v>1160</v>
      </c>
      <c r="I1026" s="27">
        <v>0.5</v>
      </c>
      <c r="J1026" s="70">
        <v>61890</v>
      </c>
      <c r="K1026" s="27">
        <f t="shared" si="97"/>
        <v>176830</v>
      </c>
      <c r="L1026" s="71">
        <v>395000</v>
      </c>
      <c r="M1026" s="71">
        <v>1580</v>
      </c>
      <c r="N1026" s="27">
        <f t="shared" si="98"/>
        <v>1580.5</v>
      </c>
    </row>
    <row r="1027" spans="1:15" s="43" customFormat="1" x14ac:dyDescent="0.2">
      <c r="A1027" s="39">
        <v>366</v>
      </c>
      <c r="B1027" s="40"/>
      <c r="C1027" s="41">
        <v>43244</v>
      </c>
      <c r="D1027" s="42" t="s">
        <v>236</v>
      </c>
      <c r="E1027" s="39" t="s">
        <v>2461</v>
      </c>
      <c r="F1027" s="43" t="s">
        <v>239</v>
      </c>
      <c r="G1027" s="44" t="s">
        <v>2462</v>
      </c>
      <c r="H1027" s="43">
        <v>2050</v>
      </c>
      <c r="I1027" s="45">
        <v>0.5</v>
      </c>
      <c r="J1027" s="45">
        <v>24100</v>
      </c>
      <c r="K1027" s="45">
        <f t="shared" si="97"/>
        <v>68860</v>
      </c>
      <c r="L1027" s="46">
        <v>39060.449999999997</v>
      </c>
      <c r="M1027" s="46">
        <v>156.24</v>
      </c>
      <c r="N1027" s="45">
        <f t="shared" si="98"/>
        <v>156.74</v>
      </c>
      <c r="O1027" s="47"/>
    </row>
    <row r="1028" spans="1:15" x14ac:dyDescent="0.2">
      <c r="N1028" s="27">
        <f>SUM(N1010:N1027)</f>
        <v>3218.6400000000003</v>
      </c>
      <c r="O1028" s="36">
        <v>67518</v>
      </c>
    </row>
    <row r="1030" spans="1:15" x14ac:dyDescent="0.2">
      <c r="A1030" s="67">
        <v>370</v>
      </c>
      <c r="C1030" s="72">
        <v>43249</v>
      </c>
      <c r="D1030" s="22" t="s">
        <v>2464</v>
      </c>
      <c r="E1030" s="67">
        <v>65.962999999999994</v>
      </c>
      <c r="F1030" s="24" t="s">
        <v>2459</v>
      </c>
      <c r="G1030" s="25" t="s">
        <v>2466</v>
      </c>
      <c r="H1030" s="24">
        <v>1160</v>
      </c>
      <c r="I1030" s="27">
        <v>1</v>
      </c>
      <c r="J1030" s="70">
        <v>21390</v>
      </c>
      <c r="K1030" s="27">
        <f t="shared" ref="K1030:K1050" si="99">ROUND(J1030/0.35,-1)</f>
        <v>61110</v>
      </c>
      <c r="L1030" s="71">
        <v>93860.4</v>
      </c>
      <c r="M1030" s="71">
        <v>375.45</v>
      </c>
      <c r="N1030" s="27">
        <f t="shared" ref="N1030:N1050" si="100">SUM(I1030+M1030)</f>
        <v>376.45</v>
      </c>
    </row>
    <row r="1031" spans="1:15" x14ac:dyDescent="0.2">
      <c r="D1031" s="22" t="s">
        <v>2465</v>
      </c>
      <c r="E1031" s="67">
        <v>0.46400000000000002</v>
      </c>
      <c r="F1031" s="24" t="s">
        <v>87</v>
      </c>
      <c r="G1031" s="25" t="s">
        <v>87</v>
      </c>
      <c r="K1031" s="27">
        <f t="shared" si="99"/>
        <v>0</v>
      </c>
      <c r="N1031" s="27">
        <f t="shared" si="100"/>
        <v>0</v>
      </c>
    </row>
    <row r="1032" spans="1:15" x14ac:dyDescent="0.2">
      <c r="A1032" s="67">
        <v>371</v>
      </c>
      <c r="C1032" s="72">
        <v>43249</v>
      </c>
      <c r="D1032" s="22" t="s">
        <v>2470</v>
      </c>
      <c r="E1032" s="67">
        <v>2.6160000000000001</v>
      </c>
      <c r="F1032" s="24" t="s">
        <v>2471</v>
      </c>
      <c r="G1032" s="25" t="s">
        <v>2472</v>
      </c>
      <c r="H1032" s="24">
        <v>1070</v>
      </c>
      <c r="I1032" s="27">
        <v>0.5</v>
      </c>
      <c r="J1032" s="70">
        <v>8230</v>
      </c>
      <c r="K1032" s="27">
        <f t="shared" si="99"/>
        <v>23510</v>
      </c>
      <c r="L1032" s="71">
        <v>12000</v>
      </c>
      <c r="M1032" s="71">
        <v>48</v>
      </c>
      <c r="N1032" s="27">
        <f t="shared" si="100"/>
        <v>48.5</v>
      </c>
    </row>
    <row r="1033" spans="1:15" x14ac:dyDescent="0.2">
      <c r="A1033" s="67" t="s">
        <v>2473</v>
      </c>
      <c r="C1033" s="72">
        <v>43249</v>
      </c>
      <c r="D1033" s="22" t="s">
        <v>2474</v>
      </c>
      <c r="E1033" s="67" t="s">
        <v>213</v>
      </c>
      <c r="F1033" s="24" t="s">
        <v>2478</v>
      </c>
      <c r="G1033" s="25" t="s">
        <v>2479</v>
      </c>
      <c r="H1033" s="24">
        <v>1140</v>
      </c>
      <c r="I1033" s="27">
        <v>1.5</v>
      </c>
      <c r="J1033" s="70">
        <v>20180</v>
      </c>
      <c r="K1033" s="27">
        <f t="shared" si="99"/>
        <v>57660</v>
      </c>
      <c r="N1033" s="27">
        <f t="shared" si="100"/>
        <v>1.5</v>
      </c>
    </row>
    <row r="1034" spans="1:15" x14ac:dyDescent="0.2">
      <c r="D1034" s="22" t="s">
        <v>2475</v>
      </c>
      <c r="E1034" s="67" t="s">
        <v>2477</v>
      </c>
      <c r="F1034" s="24" t="s">
        <v>87</v>
      </c>
      <c r="G1034" s="25" t="s">
        <v>87</v>
      </c>
      <c r="H1034" s="24">
        <v>1140</v>
      </c>
      <c r="K1034" s="27">
        <f t="shared" si="99"/>
        <v>0</v>
      </c>
      <c r="N1034" s="27">
        <f t="shared" si="100"/>
        <v>0</v>
      </c>
    </row>
    <row r="1035" spans="1:15" x14ac:dyDescent="0.2">
      <c r="D1035" s="22" t="s">
        <v>2476</v>
      </c>
      <c r="E1035" s="67">
        <v>10.54</v>
      </c>
      <c r="F1035" s="24" t="s">
        <v>87</v>
      </c>
      <c r="G1035" s="25" t="s">
        <v>87</v>
      </c>
      <c r="H1035" s="24">
        <v>1090</v>
      </c>
      <c r="K1035" s="27">
        <f t="shared" si="99"/>
        <v>0</v>
      </c>
      <c r="N1035" s="27">
        <f t="shared" si="100"/>
        <v>0</v>
      </c>
    </row>
    <row r="1036" spans="1:15" x14ac:dyDescent="0.2">
      <c r="A1036" s="67" t="s">
        <v>2480</v>
      </c>
      <c r="C1036" s="72">
        <v>43249</v>
      </c>
      <c r="D1036" s="22" t="s">
        <v>2481</v>
      </c>
      <c r="E1036" s="67">
        <v>0.46200000000000002</v>
      </c>
      <c r="F1036" s="24" t="s">
        <v>2482</v>
      </c>
      <c r="G1036" s="24" t="s">
        <v>2483</v>
      </c>
      <c r="H1036" s="24">
        <v>1090</v>
      </c>
      <c r="I1036" s="27">
        <v>0.5</v>
      </c>
      <c r="J1036" s="70">
        <v>83640</v>
      </c>
      <c r="K1036" s="27">
        <f t="shared" si="99"/>
        <v>238970</v>
      </c>
      <c r="N1036" s="27">
        <f t="shared" si="100"/>
        <v>0.5</v>
      </c>
    </row>
    <row r="1037" spans="1:15" x14ac:dyDescent="0.2">
      <c r="A1037" s="67" t="s">
        <v>2484</v>
      </c>
      <c r="C1037" s="72">
        <v>43249</v>
      </c>
      <c r="D1037" s="22" t="s">
        <v>2485</v>
      </c>
      <c r="E1037" s="67">
        <v>1</v>
      </c>
      <c r="F1037" s="24" t="s">
        <v>2486</v>
      </c>
      <c r="G1037" s="25" t="s">
        <v>2487</v>
      </c>
      <c r="H1037" s="24">
        <v>1070</v>
      </c>
      <c r="I1037" s="27">
        <v>0.5</v>
      </c>
      <c r="J1037" s="70">
        <v>33320</v>
      </c>
      <c r="K1037" s="27">
        <f t="shared" si="99"/>
        <v>95200</v>
      </c>
      <c r="N1037" s="27">
        <f t="shared" si="100"/>
        <v>0.5</v>
      </c>
    </row>
    <row r="1038" spans="1:15" x14ac:dyDescent="0.2">
      <c r="A1038" s="67">
        <v>372</v>
      </c>
      <c r="C1038" s="72">
        <v>43249</v>
      </c>
      <c r="D1038" s="22" t="s">
        <v>2464</v>
      </c>
      <c r="E1038" s="67">
        <v>33.357999999999997</v>
      </c>
      <c r="F1038" s="24" t="s">
        <v>2459</v>
      </c>
      <c r="G1038" s="25" t="s">
        <v>2488</v>
      </c>
      <c r="H1038" s="24">
        <v>1160</v>
      </c>
      <c r="I1038" s="27">
        <v>0.5</v>
      </c>
      <c r="J1038" s="70">
        <v>121630</v>
      </c>
      <c r="K1038" s="27">
        <f t="shared" si="99"/>
        <v>347510</v>
      </c>
      <c r="L1038" s="71">
        <v>365792.2</v>
      </c>
      <c r="M1038" s="71">
        <v>1463.17</v>
      </c>
      <c r="N1038" s="27">
        <f t="shared" si="100"/>
        <v>1463.67</v>
      </c>
    </row>
    <row r="1039" spans="1:15" x14ac:dyDescent="0.2">
      <c r="A1039" s="67" t="s">
        <v>2489</v>
      </c>
      <c r="C1039" s="72">
        <v>43249</v>
      </c>
      <c r="D1039" s="22" t="s">
        <v>2490</v>
      </c>
      <c r="E1039" s="67">
        <v>16.28</v>
      </c>
      <c r="F1039" s="24" t="s">
        <v>2492</v>
      </c>
      <c r="G1039" s="25" t="s">
        <v>2493</v>
      </c>
      <c r="H1039" s="24">
        <v>1110</v>
      </c>
      <c r="I1039" s="27">
        <v>1</v>
      </c>
      <c r="J1039" s="70">
        <v>32980</v>
      </c>
      <c r="K1039" s="27">
        <f t="shared" si="99"/>
        <v>94230</v>
      </c>
      <c r="N1039" s="27">
        <f t="shared" si="100"/>
        <v>1</v>
      </c>
    </row>
    <row r="1040" spans="1:15" x14ac:dyDescent="0.2">
      <c r="D1040" s="22" t="s">
        <v>2491</v>
      </c>
      <c r="E1040" s="67">
        <v>1</v>
      </c>
      <c r="F1040" s="24" t="s">
        <v>87</v>
      </c>
      <c r="G1040" s="25" t="s">
        <v>87</v>
      </c>
      <c r="K1040" s="27">
        <f t="shared" si="99"/>
        <v>0</v>
      </c>
      <c r="N1040" s="27">
        <f t="shared" si="100"/>
        <v>0</v>
      </c>
    </row>
    <row r="1041" spans="1:15" x14ac:dyDescent="0.2">
      <c r="A1041" s="67">
        <v>373</v>
      </c>
      <c r="C1041" s="72">
        <v>43249</v>
      </c>
      <c r="D1041" s="22" t="s">
        <v>2494</v>
      </c>
      <c r="E1041" s="67" t="s">
        <v>2495</v>
      </c>
      <c r="F1041" s="24" t="s">
        <v>2496</v>
      </c>
      <c r="G1041" s="25" t="s">
        <v>2497</v>
      </c>
      <c r="H1041" s="24">
        <v>1030</v>
      </c>
      <c r="I1041" s="27">
        <v>0.5</v>
      </c>
      <c r="J1041" s="70">
        <v>35470</v>
      </c>
      <c r="K1041" s="27">
        <f t="shared" si="99"/>
        <v>101340</v>
      </c>
      <c r="L1041" s="71">
        <v>175000</v>
      </c>
      <c r="M1041" s="71">
        <v>700</v>
      </c>
      <c r="N1041" s="27">
        <f t="shared" si="100"/>
        <v>700.5</v>
      </c>
    </row>
    <row r="1042" spans="1:15" x14ac:dyDescent="0.2">
      <c r="A1042" s="67">
        <v>374</v>
      </c>
      <c r="C1042" s="72">
        <v>43249</v>
      </c>
      <c r="D1042" s="22" t="s">
        <v>2498</v>
      </c>
      <c r="E1042" s="67">
        <v>2.0072999999999999</v>
      </c>
      <c r="F1042" s="24" t="s">
        <v>424</v>
      </c>
      <c r="G1042" s="25" t="s">
        <v>2499</v>
      </c>
      <c r="H1042" s="24">
        <v>1060</v>
      </c>
      <c r="I1042" s="27">
        <v>0.5</v>
      </c>
      <c r="J1042" s="70">
        <v>21880</v>
      </c>
      <c r="K1042" s="27">
        <f t="shared" si="99"/>
        <v>62510</v>
      </c>
      <c r="L1042" s="71">
        <v>54000</v>
      </c>
      <c r="M1042" s="71">
        <v>216</v>
      </c>
      <c r="N1042" s="27">
        <f t="shared" si="100"/>
        <v>216.5</v>
      </c>
    </row>
    <row r="1043" spans="1:15" x14ac:dyDescent="0.2">
      <c r="A1043" s="67">
        <v>375</v>
      </c>
      <c r="C1043" s="72">
        <v>43249</v>
      </c>
      <c r="D1043" s="22" t="s">
        <v>2500</v>
      </c>
      <c r="E1043" s="67">
        <v>0.18770000000000001</v>
      </c>
      <c r="F1043" s="24" t="s">
        <v>2501</v>
      </c>
      <c r="G1043" s="25" t="s">
        <v>2502</v>
      </c>
      <c r="H1043" s="24">
        <v>3010</v>
      </c>
      <c r="I1043" s="27">
        <v>0.5</v>
      </c>
      <c r="J1043" s="70">
        <v>30530</v>
      </c>
      <c r="K1043" s="27">
        <f t="shared" si="99"/>
        <v>87230</v>
      </c>
      <c r="L1043" s="71">
        <v>135000</v>
      </c>
      <c r="M1043" s="71">
        <v>540</v>
      </c>
      <c r="N1043" s="27">
        <f t="shared" si="100"/>
        <v>540.5</v>
      </c>
    </row>
    <row r="1044" spans="1:15" x14ac:dyDescent="0.2">
      <c r="A1044" s="67">
        <v>376</v>
      </c>
      <c r="C1044" s="72">
        <v>43249</v>
      </c>
      <c r="D1044" s="22" t="s">
        <v>2503</v>
      </c>
      <c r="E1044" s="67">
        <v>0.3553</v>
      </c>
      <c r="F1044" s="24" t="s">
        <v>2506</v>
      </c>
      <c r="G1044" s="25" t="s">
        <v>2507</v>
      </c>
      <c r="H1044" s="24">
        <v>1060</v>
      </c>
      <c r="I1044" s="27">
        <v>1.5</v>
      </c>
      <c r="J1044" s="70">
        <v>42360</v>
      </c>
      <c r="K1044" s="27">
        <f t="shared" si="99"/>
        <v>121030</v>
      </c>
      <c r="L1044" s="71">
        <v>145000</v>
      </c>
      <c r="M1044" s="71">
        <v>580</v>
      </c>
      <c r="N1044" s="27">
        <f t="shared" si="100"/>
        <v>581.5</v>
      </c>
    </row>
    <row r="1045" spans="1:15" x14ac:dyDescent="0.2">
      <c r="D1045" s="22" t="s">
        <v>2504</v>
      </c>
      <c r="E1045" s="67">
        <v>0.43709999999999999</v>
      </c>
      <c r="F1045" s="24" t="s">
        <v>87</v>
      </c>
      <c r="G1045" s="25" t="s">
        <v>87</v>
      </c>
      <c r="H1045" s="24">
        <v>1200</v>
      </c>
      <c r="K1045" s="27">
        <f t="shared" si="99"/>
        <v>0</v>
      </c>
      <c r="N1045" s="27">
        <f t="shared" si="100"/>
        <v>0</v>
      </c>
    </row>
    <row r="1046" spans="1:15" x14ac:dyDescent="0.2">
      <c r="D1046" s="22" t="s">
        <v>2505</v>
      </c>
      <c r="E1046" s="67">
        <v>0.25019999999999998</v>
      </c>
      <c r="F1046" s="24" t="s">
        <v>87</v>
      </c>
      <c r="G1046" s="25" t="s">
        <v>87</v>
      </c>
      <c r="H1046" s="24">
        <v>1060</v>
      </c>
      <c r="K1046" s="27">
        <f t="shared" si="99"/>
        <v>0</v>
      </c>
      <c r="N1046" s="27">
        <f t="shared" si="100"/>
        <v>0</v>
      </c>
    </row>
    <row r="1047" spans="1:15" x14ac:dyDescent="0.2">
      <c r="A1047" s="67">
        <v>377</v>
      </c>
      <c r="B1047" s="21" t="s">
        <v>118</v>
      </c>
      <c r="C1047" s="72">
        <v>43249</v>
      </c>
      <c r="D1047" s="22" t="s">
        <v>2508</v>
      </c>
      <c r="E1047" s="67">
        <v>0.17219999999999999</v>
      </c>
      <c r="F1047" s="24" t="s">
        <v>2509</v>
      </c>
      <c r="G1047" s="25" t="s">
        <v>2510</v>
      </c>
      <c r="H1047" s="24">
        <v>2050</v>
      </c>
      <c r="I1047" s="27">
        <v>0.5</v>
      </c>
      <c r="J1047" s="70">
        <v>3890</v>
      </c>
      <c r="K1047" s="27">
        <f t="shared" si="99"/>
        <v>11110</v>
      </c>
      <c r="L1047" s="71">
        <v>4500</v>
      </c>
      <c r="M1047" s="71">
        <v>18</v>
      </c>
      <c r="N1047" s="27">
        <f t="shared" si="100"/>
        <v>18.5</v>
      </c>
    </row>
    <row r="1048" spans="1:15" x14ac:dyDescent="0.2">
      <c r="K1048" s="27">
        <f t="shared" si="99"/>
        <v>0</v>
      </c>
      <c r="N1048" s="27">
        <f t="shared" si="100"/>
        <v>0</v>
      </c>
    </row>
    <row r="1049" spans="1:15" x14ac:dyDescent="0.2">
      <c r="A1049" s="67">
        <v>378</v>
      </c>
      <c r="C1049" s="72">
        <v>43249</v>
      </c>
      <c r="D1049" s="22" t="s">
        <v>2511</v>
      </c>
      <c r="E1049" s="67">
        <v>1.6388</v>
      </c>
      <c r="F1049" s="24" t="s">
        <v>2512</v>
      </c>
      <c r="G1049" s="25" t="s">
        <v>2513</v>
      </c>
      <c r="H1049" s="24">
        <v>3010</v>
      </c>
      <c r="I1049" s="27">
        <v>0.5</v>
      </c>
      <c r="J1049" s="70">
        <v>112260</v>
      </c>
      <c r="K1049" s="27">
        <f t="shared" si="99"/>
        <v>320740</v>
      </c>
      <c r="L1049" s="71">
        <v>295000</v>
      </c>
      <c r="M1049" s="71">
        <v>1180</v>
      </c>
      <c r="N1049" s="27">
        <f t="shared" si="100"/>
        <v>1180.5</v>
      </c>
    </row>
    <row r="1050" spans="1:15" s="43" customFormat="1" x14ac:dyDescent="0.2">
      <c r="A1050" s="39">
        <v>379</v>
      </c>
      <c r="B1050" s="40"/>
      <c r="C1050" s="41">
        <v>43249</v>
      </c>
      <c r="D1050" s="42" t="s">
        <v>2514</v>
      </c>
      <c r="E1050" s="39">
        <v>30.47</v>
      </c>
      <c r="F1050" s="43" t="s">
        <v>2515</v>
      </c>
      <c r="G1050" s="44" t="s">
        <v>2516</v>
      </c>
      <c r="H1050" s="43">
        <v>1150</v>
      </c>
      <c r="I1050" s="45">
        <v>0.5</v>
      </c>
      <c r="J1050" s="45">
        <v>57950</v>
      </c>
      <c r="K1050" s="45">
        <f t="shared" si="99"/>
        <v>165570</v>
      </c>
      <c r="L1050" s="46">
        <v>99710</v>
      </c>
      <c r="M1050" s="46">
        <v>399</v>
      </c>
      <c r="N1050" s="45">
        <f t="shared" si="100"/>
        <v>399.5</v>
      </c>
      <c r="O1050" s="47"/>
    </row>
    <row r="1051" spans="1:15" x14ac:dyDescent="0.2">
      <c r="N1051" s="27">
        <f>SUM(N1030:N1050)</f>
        <v>5529.62</v>
      </c>
      <c r="O1051" s="36">
        <v>67547</v>
      </c>
    </row>
    <row r="1052" spans="1:15" x14ac:dyDescent="0.2">
      <c r="O1052" s="38"/>
    </row>
    <row r="1053" spans="1:15" x14ac:dyDescent="0.2">
      <c r="A1053" s="67" t="s">
        <v>2463</v>
      </c>
      <c r="C1053" s="72">
        <v>43242</v>
      </c>
      <c r="D1053" s="22" t="s">
        <v>2467</v>
      </c>
      <c r="E1053" s="67">
        <v>11.385999999999999</v>
      </c>
      <c r="F1053" s="24" t="s">
        <v>2468</v>
      </c>
      <c r="G1053" s="25" t="s">
        <v>2469</v>
      </c>
      <c r="H1053" s="24">
        <v>1160</v>
      </c>
      <c r="I1053" s="27">
        <v>0.5</v>
      </c>
      <c r="J1053" s="70">
        <v>67890</v>
      </c>
      <c r="K1053" s="27">
        <f t="shared" ref="K1053:K1098" si="101">ROUND(J1053/0.35,-1)</f>
        <v>193970</v>
      </c>
      <c r="N1053" s="27">
        <f t="shared" ref="N1053:N1098" si="102">SUM(I1053+M1053)</f>
        <v>0.5</v>
      </c>
      <c r="O1053" s="38"/>
    </row>
    <row r="1054" spans="1:15" x14ac:dyDescent="0.2">
      <c r="A1054" s="67">
        <v>380</v>
      </c>
      <c r="C1054" s="72">
        <v>43250</v>
      </c>
      <c r="D1054" s="22" t="s">
        <v>2517</v>
      </c>
      <c r="E1054" s="67" t="s">
        <v>2518</v>
      </c>
      <c r="F1054" s="24" t="s">
        <v>2519</v>
      </c>
      <c r="G1054" s="25" t="s">
        <v>2520</v>
      </c>
      <c r="H1054" s="24">
        <v>3010</v>
      </c>
      <c r="I1054" s="27">
        <v>0.5</v>
      </c>
      <c r="J1054" s="70">
        <v>50540</v>
      </c>
      <c r="K1054" s="27">
        <f t="shared" si="101"/>
        <v>144400</v>
      </c>
      <c r="L1054" s="71">
        <v>157500</v>
      </c>
      <c r="M1054" s="71">
        <v>630</v>
      </c>
      <c r="N1054" s="27">
        <f t="shared" si="102"/>
        <v>630.5</v>
      </c>
    </row>
    <row r="1055" spans="1:15" x14ac:dyDescent="0.2">
      <c r="A1055" s="67">
        <v>381</v>
      </c>
      <c r="C1055" s="72">
        <v>43250</v>
      </c>
      <c r="D1055" s="22" t="s">
        <v>2323</v>
      </c>
      <c r="E1055" s="67" t="s">
        <v>2521</v>
      </c>
      <c r="F1055" s="24" t="s">
        <v>2522</v>
      </c>
      <c r="G1055" s="25" t="s">
        <v>2523</v>
      </c>
      <c r="H1055" s="24">
        <v>3010</v>
      </c>
      <c r="I1055" s="27">
        <v>0.5</v>
      </c>
      <c r="J1055" s="70">
        <v>15000</v>
      </c>
      <c r="K1055" s="27">
        <f t="shared" si="101"/>
        <v>42860</v>
      </c>
      <c r="L1055" s="71">
        <v>55000</v>
      </c>
      <c r="M1055" s="71">
        <v>220</v>
      </c>
      <c r="N1055" s="27">
        <f t="shared" si="102"/>
        <v>220.5</v>
      </c>
      <c r="O1055" s="38"/>
    </row>
    <row r="1056" spans="1:15" x14ac:dyDescent="0.2">
      <c r="A1056" s="67">
        <v>367</v>
      </c>
      <c r="C1056" s="72">
        <v>43245</v>
      </c>
      <c r="D1056" s="22" t="s">
        <v>930</v>
      </c>
      <c r="E1056" s="67">
        <v>2.5</v>
      </c>
      <c r="F1056" s="24" t="s">
        <v>933</v>
      </c>
      <c r="G1056" s="25" t="s">
        <v>2528</v>
      </c>
      <c r="H1056" s="24">
        <v>1090</v>
      </c>
      <c r="I1056" s="27">
        <v>1</v>
      </c>
      <c r="J1056" s="70">
        <v>11060</v>
      </c>
      <c r="K1056" s="27">
        <f>ROUND(J1056/0.35,-1)</f>
        <v>31600</v>
      </c>
      <c r="L1056" s="71">
        <v>40000</v>
      </c>
      <c r="M1056" s="71">
        <v>160</v>
      </c>
      <c r="N1056" s="27">
        <f>SUM(I1056+M1056)</f>
        <v>161</v>
      </c>
      <c r="O1056" s="38"/>
    </row>
    <row r="1057" spans="1:15" x14ac:dyDescent="0.2">
      <c r="D1057" s="22" t="s">
        <v>931</v>
      </c>
      <c r="E1057" s="67">
        <v>2.5</v>
      </c>
      <c r="F1057" s="24" t="s">
        <v>87</v>
      </c>
      <c r="G1057" s="25" t="s">
        <v>87</v>
      </c>
      <c r="N1057" s="27">
        <f>SUM(I1057+M1057)</f>
        <v>0</v>
      </c>
      <c r="O1057" s="38"/>
    </row>
    <row r="1058" spans="1:15" x14ac:dyDescent="0.2">
      <c r="A1058" s="67">
        <v>368</v>
      </c>
      <c r="C1058" s="72">
        <v>43245</v>
      </c>
      <c r="D1058" s="22" t="s">
        <v>2529</v>
      </c>
      <c r="E1058" s="67">
        <v>3.18</v>
      </c>
      <c r="F1058" s="24" t="s">
        <v>2530</v>
      </c>
      <c r="G1058" s="25" t="s">
        <v>2531</v>
      </c>
      <c r="H1058" s="24">
        <v>1100</v>
      </c>
      <c r="I1058" s="27">
        <v>0.5</v>
      </c>
      <c r="J1058" s="70">
        <v>35400</v>
      </c>
      <c r="K1058" s="27">
        <f>ROUND(J1058/0.35,-1)</f>
        <v>101140</v>
      </c>
      <c r="L1058" s="71">
        <v>160000</v>
      </c>
      <c r="M1058" s="71">
        <v>640</v>
      </c>
      <c r="N1058" s="27">
        <f>SUM(I1058+M1058)</f>
        <v>640.5</v>
      </c>
      <c r="O1058" s="38"/>
    </row>
    <row r="1060" spans="1:15" x14ac:dyDescent="0.2">
      <c r="A1060" s="67">
        <v>369</v>
      </c>
      <c r="C1060" s="72">
        <v>43245</v>
      </c>
      <c r="D1060" s="22" t="s">
        <v>2532</v>
      </c>
      <c r="E1060" s="67">
        <v>4.3090000000000002</v>
      </c>
      <c r="F1060" s="24" t="s">
        <v>2534</v>
      </c>
      <c r="G1060" s="25" t="s">
        <v>2535</v>
      </c>
      <c r="H1060" s="24">
        <v>1220</v>
      </c>
      <c r="I1060" s="27">
        <v>1</v>
      </c>
      <c r="J1060" s="70">
        <v>46550</v>
      </c>
      <c r="K1060" s="27">
        <f t="shared" si="101"/>
        <v>133000</v>
      </c>
      <c r="L1060" s="71">
        <v>219000</v>
      </c>
      <c r="M1060" s="71">
        <v>876</v>
      </c>
      <c r="N1060" s="27">
        <f t="shared" si="102"/>
        <v>877</v>
      </c>
      <c r="O1060" s="38"/>
    </row>
    <row r="1061" spans="1:15" x14ac:dyDescent="0.2">
      <c r="D1061" s="22" t="s">
        <v>2533</v>
      </c>
      <c r="E1061" s="67">
        <v>4.2999999999999997E-2</v>
      </c>
      <c r="F1061" s="24" t="s">
        <v>87</v>
      </c>
      <c r="G1061" s="25" t="s">
        <v>87</v>
      </c>
      <c r="K1061" s="27">
        <f t="shared" si="101"/>
        <v>0</v>
      </c>
      <c r="N1061" s="27">
        <f t="shared" si="102"/>
        <v>0</v>
      </c>
      <c r="O1061" s="38"/>
    </row>
    <row r="1062" spans="1:15" x14ac:dyDescent="0.2">
      <c r="A1062" s="67" t="s">
        <v>2536</v>
      </c>
      <c r="C1062" s="72">
        <v>43251</v>
      </c>
      <c r="D1062" s="22" t="s">
        <v>2537</v>
      </c>
      <c r="E1062" s="67" t="s">
        <v>2538</v>
      </c>
      <c r="F1062" s="24" t="s">
        <v>2539</v>
      </c>
      <c r="G1062" s="25" t="s">
        <v>2540</v>
      </c>
      <c r="H1062" s="24">
        <v>1100</v>
      </c>
      <c r="I1062" s="27">
        <v>0.5</v>
      </c>
      <c r="J1062" s="70">
        <v>44840</v>
      </c>
      <c r="K1062" s="27">
        <f t="shared" si="101"/>
        <v>128110</v>
      </c>
      <c r="N1062" s="27">
        <f t="shared" si="102"/>
        <v>0.5</v>
      </c>
      <c r="O1062" s="38"/>
    </row>
    <row r="1063" spans="1:15" x14ac:dyDescent="0.2">
      <c r="A1063" s="67">
        <v>382</v>
      </c>
      <c r="C1063" s="72">
        <v>43251</v>
      </c>
      <c r="D1063" s="22" t="s">
        <v>2541</v>
      </c>
      <c r="E1063" s="67">
        <v>0.1206</v>
      </c>
      <c r="F1063" s="24" t="s">
        <v>2542</v>
      </c>
      <c r="G1063" s="25" t="s">
        <v>2543</v>
      </c>
      <c r="H1063" s="24">
        <v>3010</v>
      </c>
      <c r="I1063" s="27">
        <v>0.5</v>
      </c>
      <c r="J1063" s="70">
        <v>8990</v>
      </c>
      <c r="K1063" s="27">
        <f t="shared" si="101"/>
        <v>25690</v>
      </c>
      <c r="L1063" s="71">
        <v>17000</v>
      </c>
      <c r="M1063" s="71">
        <v>68</v>
      </c>
      <c r="N1063" s="27">
        <f t="shared" si="102"/>
        <v>68.5</v>
      </c>
      <c r="O1063" s="38"/>
    </row>
    <row r="1064" spans="1:15" x14ac:dyDescent="0.2">
      <c r="A1064" s="67">
        <v>383</v>
      </c>
      <c r="C1064" s="72">
        <v>43251</v>
      </c>
      <c r="D1064" s="22" t="s">
        <v>2544</v>
      </c>
      <c r="E1064" s="67">
        <v>28.510999999999999</v>
      </c>
      <c r="F1064" s="24" t="s">
        <v>2545</v>
      </c>
      <c r="G1064" s="25" t="s">
        <v>2546</v>
      </c>
      <c r="H1064" s="24">
        <v>1040</v>
      </c>
      <c r="I1064" s="27">
        <v>0.5</v>
      </c>
      <c r="J1064" s="70">
        <v>47220</v>
      </c>
      <c r="K1064" s="27">
        <f t="shared" si="101"/>
        <v>134910</v>
      </c>
      <c r="L1064" s="71">
        <v>150000</v>
      </c>
      <c r="M1064" s="71">
        <v>600</v>
      </c>
      <c r="N1064" s="27">
        <f t="shared" si="102"/>
        <v>600.5</v>
      </c>
    </row>
    <row r="1065" spans="1:15" x14ac:dyDescent="0.2">
      <c r="A1065" s="67">
        <v>384</v>
      </c>
      <c r="C1065" s="72">
        <v>43251</v>
      </c>
      <c r="D1065" s="22" t="s">
        <v>2547</v>
      </c>
      <c r="E1065" s="67" t="s">
        <v>2548</v>
      </c>
      <c r="F1065" s="24" t="s">
        <v>1837</v>
      </c>
      <c r="G1065" s="25" t="s">
        <v>2549</v>
      </c>
      <c r="H1065" s="24">
        <v>3010</v>
      </c>
      <c r="I1065" s="27">
        <v>0.5</v>
      </c>
      <c r="J1065" s="70">
        <v>58370</v>
      </c>
      <c r="K1065" s="27">
        <f t="shared" si="101"/>
        <v>166770</v>
      </c>
      <c r="L1065" s="71">
        <v>51000</v>
      </c>
      <c r="M1065" s="71">
        <v>204</v>
      </c>
      <c r="N1065" s="27">
        <f t="shared" si="102"/>
        <v>204.5</v>
      </c>
    </row>
    <row r="1066" spans="1:15" s="43" customFormat="1" x14ac:dyDescent="0.2">
      <c r="A1066" s="39" t="s">
        <v>2550</v>
      </c>
      <c r="B1066" s="40"/>
      <c r="C1066" s="41">
        <v>43251</v>
      </c>
      <c r="D1066" s="42" t="s">
        <v>2551</v>
      </c>
      <c r="E1066" s="39" t="s">
        <v>2552</v>
      </c>
      <c r="F1066" s="43" t="s">
        <v>2553</v>
      </c>
      <c r="G1066" s="44" t="s">
        <v>2554</v>
      </c>
      <c r="H1066" s="43">
        <v>3010</v>
      </c>
      <c r="I1066" s="45">
        <v>0.5</v>
      </c>
      <c r="J1066" s="45">
        <v>19710</v>
      </c>
      <c r="K1066" s="45">
        <f t="shared" si="101"/>
        <v>56310</v>
      </c>
      <c r="L1066" s="46"/>
      <c r="M1066" s="46"/>
      <c r="N1066" s="45">
        <f t="shared" si="102"/>
        <v>0.5</v>
      </c>
      <c r="O1066" s="47"/>
    </row>
    <row r="1067" spans="1:15" x14ac:dyDescent="0.2">
      <c r="N1067" s="27">
        <f>SUM(N1053:N1066)</f>
        <v>3404.5</v>
      </c>
      <c r="O1067" s="36">
        <v>67589</v>
      </c>
    </row>
    <row r="1070" spans="1:15" x14ac:dyDescent="0.2">
      <c r="A1070" s="67">
        <v>385</v>
      </c>
      <c r="B1070" s="21" t="s">
        <v>118</v>
      </c>
      <c r="C1070" s="72">
        <v>43252</v>
      </c>
      <c r="D1070" s="22" t="s">
        <v>2555</v>
      </c>
      <c r="E1070" s="67">
        <v>14.986000000000001</v>
      </c>
      <c r="F1070" s="24" t="s">
        <v>2556</v>
      </c>
      <c r="G1070" s="25" t="s">
        <v>2557</v>
      </c>
      <c r="H1070" s="24">
        <v>1140</v>
      </c>
      <c r="I1070" s="27">
        <v>0.5</v>
      </c>
      <c r="J1070" s="70">
        <v>13040</v>
      </c>
      <c r="K1070" s="27">
        <f t="shared" si="101"/>
        <v>37260</v>
      </c>
      <c r="L1070" s="71">
        <v>14500</v>
      </c>
      <c r="M1070" s="71">
        <v>58</v>
      </c>
      <c r="N1070" s="27">
        <f t="shared" si="102"/>
        <v>58.5</v>
      </c>
    </row>
    <row r="1071" spans="1:15" x14ac:dyDescent="0.2">
      <c r="A1071" s="67" t="s">
        <v>2558</v>
      </c>
      <c r="C1071" s="72">
        <v>43255</v>
      </c>
      <c r="D1071" s="22" t="s">
        <v>2485</v>
      </c>
      <c r="E1071" s="67">
        <v>1</v>
      </c>
      <c r="F1071" s="24" t="s">
        <v>2487</v>
      </c>
      <c r="G1071" s="25" t="s">
        <v>2559</v>
      </c>
      <c r="H1071" s="24">
        <v>1070</v>
      </c>
      <c r="I1071" s="27">
        <v>0.5</v>
      </c>
      <c r="J1071" s="70">
        <v>33320</v>
      </c>
      <c r="K1071" s="27">
        <f t="shared" si="101"/>
        <v>95200</v>
      </c>
      <c r="N1071" s="27">
        <f t="shared" si="102"/>
        <v>0.5</v>
      </c>
    </row>
    <row r="1072" spans="1:15" x14ac:dyDescent="0.2">
      <c r="A1072" s="67">
        <v>386</v>
      </c>
      <c r="C1072" s="72">
        <v>43255</v>
      </c>
      <c r="D1072" s="22" t="s">
        <v>2560</v>
      </c>
      <c r="E1072" s="67">
        <v>2.9470000000000001</v>
      </c>
      <c r="F1072" s="24" t="s">
        <v>2561</v>
      </c>
      <c r="G1072" s="25" t="s">
        <v>2562</v>
      </c>
      <c r="H1072" s="24">
        <v>1050</v>
      </c>
      <c r="I1072" s="27">
        <v>0.5</v>
      </c>
      <c r="J1072" s="70">
        <v>31540</v>
      </c>
      <c r="K1072" s="27">
        <f>ROUND(J1072/0.35,-1)</f>
        <v>90110</v>
      </c>
      <c r="L1072" s="71">
        <v>100000</v>
      </c>
      <c r="M1072" s="71">
        <v>400</v>
      </c>
      <c r="N1072" s="27">
        <f>SUM(I1072+M1072)</f>
        <v>400.5</v>
      </c>
    </row>
    <row r="1073" spans="1:14" x14ac:dyDescent="0.2">
      <c r="A1073" s="67" t="s">
        <v>2570</v>
      </c>
      <c r="C1073" s="72">
        <v>43255</v>
      </c>
      <c r="D1073" s="22" t="s">
        <v>2339</v>
      </c>
      <c r="E1073" s="67" t="s">
        <v>2571</v>
      </c>
      <c r="F1073" s="24" t="s">
        <v>2340</v>
      </c>
      <c r="G1073" s="25" t="s">
        <v>2575</v>
      </c>
      <c r="H1073" s="24">
        <v>3010</v>
      </c>
      <c r="I1073" s="27">
        <v>6.5</v>
      </c>
      <c r="J1073" s="70">
        <v>108870</v>
      </c>
      <c r="K1073" s="27">
        <f t="shared" si="101"/>
        <v>311060</v>
      </c>
      <c r="N1073" s="27">
        <f t="shared" si="102"/>
        <v>6.5</v>
      </c>
    </row>
    <row r="1074" spans="1:14" x14ac:dyDescent="0.2">
      <c r="D1074" s="22" t="s">
        <v>2345</v>
      </c>
      <c r="E1074" s="67" t="s">
        <v>2572</v>
      </c>
      <c r="F1074" s="24" t="s">
        <v>87</v>
      </c>
      <c r="G1074" s="25" t="s">
        <v>87</v>
      </c>
      <c r="K1074" s="27">
        <f t="shared" si="101"/>
        <v>0</v>
      </c>
      <c r="N1074" s="27">
        <f t="shared" si="102"/>
        <v>0</v>
      </c>
    </row>
    <row r="1075" spans="1:14" x14ac:dyDescent="0.2">
      <c r="D1075" s="22" t="s">
        <v>2568</v>
      </c>
      <c r="E1075" s="67" t="s">
        <v>1478</v>
      </c>
      <c r="F1075" s="24" t="s">
        <v>87</v>
      </c>
      <c r="G1075" s="25" t="s">
        <v>87</v>
      </c>
      <c r="K1075" s="27">
        <f t="shared" si="101"/>
        <v>0</v>
      </c>
      <c r="N1075" s="27">
        <f t="shared" si="102"/>
        <v>0</v>
      </c>
    </row>
    <row r="1076" spans="1:14" x14ac:dyDescent="0.2">
      <c r="D1076" s="22" t="s">
        <v>2569</v>
      </c>
      <c r="E1076" s="67" t="s">
        <v>1478</v>
      </c>
      <c r="F1076" s="24" t="s">
        <v>87</v>
      </c>
      <c r="G1076" s="25" t="s">
        <v>87</v>
      </c>
      <c r="K1076" s="27">
        <f t="shared" si="101"/>
        <v>0</v>
      </c>
      <c r="N1076" s="27">
        <f t="shared" si="102"/>
        <v>0</v>
      </c>
    </row>
    <row r="1077" spans="1:14" x14ac:dyDescent="0.2">
      <c r="D1077" s="22" t="s">
        <v>2348</v>
      </c>
      <c r="E1077" s="67" t="s">
        <v>1478</v>
      </c>
      <c r="F1077" s="24" t="s">
        <v>87</v>
      </c>
      <c r="G1077" s="25" t="s">
        <v>87</v>
      </c>
      <c r="K1077" s="27">
        <f t="shared" si="101"/>
        <v>0</v>
      </c>
      <c r="N1077" s="27">
        <f t="shared" si="102"/>
        <v>0</v>
      </c>
    </row>
    <row r="1078" spans="1:14" x14ac:dyDescent="0.2">
      <c r="D1078" s="22" t="s">
        <v>2349</v>
      </c>
      <c r="E1078" s="67" t="s">
        <v>1478</v>
      </c>
      <c r="F1078" s="24" t="s">
        <v>87</v>
      </c>
      <c r="G1078" s="25" t="s">
        <v>87</v>
      </c>
      <c r="K1078" s="27">
        <f t="shared" si="101"/>
        <v>0</v>
      </c>
      <c r="N1078" s="27">
        <f t="shared" si="102"/>
        <v>0</v>
      </c>
    </row>
    <row r="1079" spans="1:14" x14ac:dyDescent="0.2">
      <c r="D1079" s="22" t="s">
        <v>2350</v>
      </c>
      <c r="E1079" s="67" t="s">
        <v>1478</v>
      </c>
      <c r="F1079" s="24" t="s">
        <v>87</v>
      </c>
      <c r="G1079" s="25" t="s">
        <v>87</v>
      </c>
      <c r="K1079" s="27">
        <f t="shared" si="101"/>
        <v>0</v>
      </c>
      <c r="N1079" s="27">
        <f t="shared" si="102"/>
        <v>0</v>
      </c>
    </row>
    <row r="1080" spans="1:14" x14ac:dyDescent="0.2">
      <c r="D1080" s="22" t="s">
        <v>2351</v>
      </c>
      <c r="E1080" s="67">
        <v>2.7713000000000001</v>
      </c>
      <c r="F1080" s="24" t="s">
        <v>87</v>
      </c>
      <c r="G1080" s="25" t="s">
        <v>87</v>
      </c>
      <c r="K1080" s="27">
        <f t="shared" si="101"/>
        <v>0</v>
      </c>
      <c r="N1080" s="27">
        <f t="shared" si="102"/>
        <v>0</v>
      </c>
    </row>
    <row r="1081" spans="1:14" x14ac:dyDescent="0.2">
      <c r="D1081" s="22" t="s">
        <v>2352</v>
      </c>
      <c r="E1081" s="67" t="s">
        <v>2573</v>
      </c>
      <c r="F1081" s="24" t="s">
        <v>87</v>
      </c>
      <c r="G1081" s="25" t="s">
        <v>87</v>
      </c>
      <c r="K1081" s="27">
        <f t="shared" si="101"/>
        <v>0</v>
      </c>
      <c r="N1081" s="27">
        <f t="shared" si="102"/>
        <v>0</v>
      </c>
    </row>
    <row r="1082" spans="1:14" x14ac:dyDescent="0.2">
      <c r="D1082" s="22" t="s">
        <v>2353</v>
      </c>
      <c r="E1082" s="67" t="s">
        <v>1478</v>
      </c>
      <c r="F1082" s="24" t="s">
        <v>87</v>
      </c>
      <c r="G1082" s="25" t="s">
        <v>87</v>
      </c>
      <c r="K1082" s="27">
        <f t="shared" si="101"/>
        <v>0</v>
      </c>
      <c r="N1082" s="27">
        <f t="shared" si="102"/>
        <v>0</v>
      </c>
    </row>
    <row r="1083" spans="1:14" x14ac:dyDescent="0.2">
      <c r="D1083" s="22" t="s">
        <v>2354</v>
      </c>
      <c r="E1083" s="67" t="s">
        <v>1478</v>
      </c>
      <c r="F1083" s="24" t="s">
        <v>87</v>
      </c>
      <c r="G1083" s="25" t="s">
        <v>87</v>
      </c>
      <c r="K1083" s="27">
        <f t="shared" si="101"/>
        <v>0</v>
      </c>
      <c r="N1083" s="27">
        <f t="shared" si="102"/>
        <v>0</v>
      </c>
    </row>
    <row r="1084" spans="1:14" x14ac:dyDescent="0.2">
      <c r="D1084" s="22" t="s">
        <v>2355</v>
      </c>
      <c r="E1084" s="67" t="s">
        <v>2574</v>
      </c>
      <c r="F1084" s="24" t="s">
        <v>87</v>
      </c>
      <c r="G1084" s="25" t="s">
        <v>87</v>
      </c>
      <c r="K1084" s="27">
        <f t="shared" si="101"/>
        <v>0</v>
      </c>
      <c r="N1084" s="27">
        <f t="shared" si="102"/>
        <v>0</v>
      </c>
    </row>
    <row r="1085" spans="1:14" x14ac:dyDescent="0.2">
      <c r="D1085" s="22" t="s">
        <v>2356</v>
      </c>
      <c r="E1085" s="67" t="s">
        <v>1478</v>
      </c>
      <c r="F1085" s="24" t="s">
        <v>87</v>
      </c>
      <c r="G1085" s="25" t="s">
        <v>87</v>
      </c>
      <c r="K1085" s="27">
        <f t="shared" si="101"/>
        <v>0</v>
      </c>
      <c r="N1085" s="27">
        <f t="shared" si="102"/>
        <v>0</v>
      </c>
    </row>
    <row r="1086" spans="1:14" x14ac:dyDescent="0.2">
      <c r="A1086" s="67">
        <v>387</v>
      </c>
      <c r="C1086" s="72">
        <v>43255</v>
      </c>
      <c r="D1086" s="22" t="s">
        <v>2576</v>
      </c>
      <c r="E1086" s="67">
        <v>1.5709</v>
      </c>
      <c r="F1086" s="24" t="s">
        <v>2577</v>
      </c>
      <c r="G1086" s="25" t="s">
        <v>2578</v>
      </c>
      <c r="H1086" s="24">
        <v>3010</v>
      </c>
      <c r="I1086" s="27">
        <v>0.5</v>
      </c>
      <c r="J1086" s="70">
        <v>12590</v>
      </c>
      <c r="K1086" s="27">
        <f t="shared" si="101"/>
        <v>35970</v>
      </c>
      <c r="L1086" s="71">
        <v>3000</v>
      </c>
      <c r="M1086" s="71">
        <v>12</v>
      </c>
      <c r="N1086" s="27">
        <f t="shared" si="102"/>
        <v>12.5</v>
      </c>
    </row>
    <row r="1087" spans="1:14" x14ac:dyDescent="0.2">
      <c r="A1087" s="67">
        <v>388</v>
      </c>
      <c r="C1087" s="72">
        <v>43255</v>
      </c>
      <c r="D1087" s="22" t="s">
        <v>2579</v>
      </c>
      <c r="E1087" s="67" t="s">
        <v>2580</v>
      </c>
      <c r="F1087" s="24" t="s">
        <v>2581</v>
      </c>
      <c r="G1087" s="25" t="s">
        <v>2582</v>
      </c>
      <c r="H1087" s="24">
        <v>3010</v>
      </c>
      <c r="I1087" s="27">
        <v>0.5</v>
      </c>
      <c r="J1087" s="70">
        <v>12630</v>
      </c>
      <c r="K1087" s="27">
        <f t="shared" si="101"/>
        <v>36090</v>
      </c>
      <c r="L1087" s="71">
        <v>20000</v>
      </c>
      <c r="M1087" s="71">
        <v>80</v>
      </c>
      <c r="N1087" s="27">
        <f t="shared" si="102"/>
        <v>80.5</v>
      </c>
    </row>
    <row r="1088" spans="1:14" x14ac:dyDescent="0.2">
      <c r="A1088" s="67">
        <v>389</v>
      </c>
      <c r="C1088" s="72">
        <v>43255</v>
      </c>
      <c r="D1088" s="22" t="s">
        <v>2583</v>
      </c>
      <c r="E1088" s="67">
        <v>20.244</v>
      </c>
      <c r="F1088" s="24" t="s">
        <v>372</v>
      </c>
      <c r="G1088" s="25" t="s">
        <v>2584</v>
      </c>
      <c r="H1088" s="24">
        <v>1020</v>
      </c>
      <c r="I1088" s="27">
        <v>0.5</v>
      </c>
      <c r="J1088" s="70">
        <v>26630</v>
      </c>
      <c r="K1088" s="27">
        <f t="shared" si="101"/>
        <v>76090</v>
      </c>
      <c r="L1088" s="71">
        <v>96159</v>
      </c>
      <c r="M1088" s="71">
        <v>384.64</v>
      </c>
      <c r="N1088" s="27">
        <f t="shared" si="102"/>
        <v>385.14</v>
      </c>
    </row>
    <row r="1089" spans="1:15" x14ac:dyDescent="0.2">
      <c r="A1089" s="67">
        <v>390</v>
      </c>
      <c r="C1089" s="72">
        <v>43255</v>
      </c>
      <c r="D1089" s="22" t="s">
        <v>2585</v>
      </c>
      <c r="E1089" s="67">
        <v>0.3372</v>
      </c>
      <c r="F1089" s="24" t="s">
        <v>2586</v>
      </c>
      <c r="G1089" s="25" t="s">
        <v>2587</v>
      </c>
      <c r="H1089" s="24">
        <v>3010</v>
      </c>
      <c r="I1089" s="27">
        <v>0.5</v>
      </c>
      <c r="J1089" s="70">
        <v>30970</v>
      </c>
      <c r="K1089" s="27">
        <f t="shared" si="101"/>
        <v>88490</v>
      </c>
      <c r="L1089" s="71">
        <v>133500</v>
      </c>
      <c r="M1089" s="71">
        <v>534</v>
      </c>
      <c r="N1089" s="27">
        <f t="shared" si="102"/>
        <v>534.5</v>
      </c>
    </row>
    <row r="1090" spans="1:15" x14ac:dyDescent="0.2">
      <c r="A1090" s="67" t="s">
        <v>2588</v>
      </c>
      <c r="C1090" s="72">
        <v>43255</v>
      </c>
      <c r="D1090" s="22" t="s">
        <v>2589</v>
      </c>
      <c r="E1090" s="67">
        <v>1.8560000000000001</v>
      </c>
      <c r="F1090" s="24" t="s">
        <v>2590</v>
      </c>
      <c r="G1090" s="24" t="s">
        <v>2591</v>
      </c>
      <c r="H1090" s="24">
        <v>1140</v>
      </c>
      <c r="I1090" s="27">
        <v>0.5</v>
      </c>
      <c r="J1090" s="70">
        <v>46680</v>
      </c>
      <c r="K1090" s="27">
        <f t="shared" si="101"/>
        <v>133370</v>
      </c>
      <c r="N1090" s="27">
        <f t="shared" si="102"/>
        <v>0.5</v>
      </c>
    </row>
    <row r="1091" spans="1:15" x14ac:dyDescent="0.2">
      <c r="A1091" s="67">
        <v>391</v>
      </c>
      <c r="C1091" s="72">
        <v>43256</v>
      </c>
      <c r="D1091" s="22" t="s">
        <v>2592</v>
      </c>
      <c r="E1091" s="67" t="s">
        <v>2595</v>
      </c>
      <c r="F1091" s="24" t="s">
        <v>2597</v>
      </c>
      <c r="G1091" s="25" t="s">
        <v>2598</v>
      </c>
      <c r="H1091" s="24">
        <v>3010</v>
      </c>
      <c r="I1091" s="27">
        <v>1.5</v>
      </c>
      <c r="J1091" s="70">
        <v>67910</v>
      </c>
      <c r="K1091" s="27">
        <f t="shared" si="101"/>
        <v>194030</v>
      </c>
      <c r="L1091" s="71">
        <v>103500</v>
      </c>
      <c r="M1091" s="71">
        <v>414</v>
      </c>
      <c r="N1091" s="27">
        <f t="shared" si="102"/>
        <v>415.5</v>
      </c>
    </row>
    <row r="1092" spans="1:15" x14ac:dyDescent="0.2">
      <c r="D1092" s="22" t="s">
        <v>2593</v>
      </c>
      <c r="E1092" s="67" t="s">
        <v>2596</v>
      </c>
      <c r="F1092" s="24" t="s">
        <v>87</v>
      </c>
      <c r="G1092" s="25" t="s">
        <v>87</v>
      </c>
      <c r="K1092" s="27">
        <f t="shared" si="101"/>
        <v>0</v>
      </c>
      <c r="N1092" s="27">
        <f t="shared" si="102"/>
        <v>0</v>
      </c>
    </row>
    <row r="1093" spans="1:15" x14ac:dyDescent="0.2">
      <c r="D1093" s="22" t="s">
        <v>2594</v>
      </c>
      <c r="E1093" s="67">
        <v>0.15909999999999999</v>
      </c>
      <c r="F1093" s="24" t="s">
        <v>87</v>
      </c>
      <c r="G1093" s="25" t="s">
        <v>87</v>
      </c>
      <c r="K1093" s="27">
        <f t="shared" si="101"/>
        <v>0</v>
      </c>
      <c r="N1093" s="27">
        <f t="shared" si="102"/>
        <v>0</v>
      </c>
    </row>
    <row r="1094" spans="1:15" x14ac:dyDescent="0.2">
      <c r="A1094" s="67">
        <v>392</v>
      </c>
      <c r="C1094" s="72">
        <v>43256</v>
      </c>
      <c r="D1094" s="22" t="s">
        <v>2599</v>
      </c>
      <c r="E1094" s="67">
        <v>0.17219999999999999</v>
      </c>
      <c r="F1094" s="24" t="s">
        <v>2600</v>
      </c>
      <c r="G1094" s="25" t="s">
        <v>2601</v>
      </c>
      <c r="H1094" s="24">
        <v>3010</v>
      </c>
      <c r="I1094" s="27">
        <v>0.5</v>
      </c>
      <c r="J1094" s="70">
        <v>16620</v>
      </c>
      <c r="K1094" s="27">
        <f t="shared" si="101"/>
        <v>47490</v>
      </c>
      <c r="L1094" s="71">
        <v>33000</v>
      </c>
      <c r="M1094" s="71">
        <v>132</v>
      </c>
      <c r="N1094" s="27">
        <f t="shared" si="102"/>
        <v>132.5</v>
      </c>
    </row>
    <row r="1095" spans="1:15" x14ac:dyDescent="0.2">
      <c r="A1095" s="67">
        <v>393</v>
      </c>
      <c r="C1095" s="72">
        <v>43256</v>
      </c>
      <c r="D1095" s="22" t="s">
        <v>2602</v>
      </c>
      <c r="E1095" s="67">
        <v>0.96419999999999995</v>
      </c>
      <c r="F1095" s="24" t="s">
        <v>2603</v>
      </c>
      <c r="G1095" s="25" t="s">
        <v>2462</v>
      </c>
      <c r="H1095" s="24">
        <v>1090</v>
      </c>
      <c r="I1095" s="27">
        <v>0.5</v>
      </c>
      <c r="J1095" s="70">
        <v>18010</v>
      </c>
      <c r="K1095" s="27">
        <f t="shared" si="101"/>
        <v>51460</v>
      </c>
      <c r="L1095" s="71">
        <v>30600</v>
      </c>
      <c r="M1095" s="71">
        <v>122.4</v>
      </c>
      <c r="N1095" s="27">
        <f t="shared" si="102"/>
        <v>122.9</v>
      </c>
    </row>
    <row r="1096" spans="1:15" x14ac:dyDescent="0.2">
      <c r="A1096" s="67" t="s">
        <v>2604</v>
      </c>
      <c r="C1096" s="72">
        <v>43256</v>
      </c>
      <c r="D1096" s="22" t="s">
        <v>2605</v>
      </c>
      <c r="E1096" s="67" t="s">
        <v>2612</v>
      </c>
      <c r="F1096" s="24" t="s">
        <v>2619</v>
      </c>
      <c r="G1096" s="25" t="s">
        <v>2620</v>
      </c>
      <c r="H1096" s="24">
        <v>3010</v>
      </c>
      <c r="I1096" s="27">
        <v>3.5</v>
      </c>
      <c r="J1096" s="70">
        <v>57610</v>
      </c>
      <c r="K1096" s="27">
        <f t="shared" si="101"/>
        <v>164600</v>
      </c>
      <c r="N1096" s="27">
        <f t="shared" si="102"/>
        <v>3.5</v>
      </c>
    </row>
    <row r="1097" spans="1:15" x14ac:dyDescent="0.2">
      <c r="D1097" s="22" t="s">
        <v>2606</v>
      </c>
      <c r="E1097" s="67" t="s">
        <v>2613</v>
      </c>
      <c r="F1097" s="24" t="s">
        <v>87</v>
      </c>
      <c r="G1097" s="25" t="s">
        <v>87</v>
      </c>
      <c r="K1097" s="27">
        <f t="shared" si="101"/>
        <v>0</v>
      </c>
      <c r="N1097" s="27">
        <f t="shared" si="102"/>
        <v>0</v>
      </c>
    </row>
    <row r="1098" spans="1:15" x14ac:dyDescent="0.2">
      <c r="D1098" s="22" t="s">
        <v>2607</v>
      </c>
      <c r="E1098" s="67" t="s">
        <v>2614</v>
      </c>
      <c r="F1098" s="24" t="s">
        <v>87</v>
      </c>
      <c r="G1098" s="25" t="s">
        <v>87</v>
      </c>
      <c r="K1098" s="27">
        <f t="shared" si="101"/>
        <v>0</v>
      </c>
      <c r="N1098" s="27">
        <f t="shared" si="102"/>
        <v>0</v>
      </c>
    </row>
    <row r="1099" spans="1:15" x14ac:dyDescent="0.2">
      <c r="D1099" s="22" t="s">
        <v>2608</v>
      </c>
      <c r="E1099" s="67" t="s">
        <v>2615</v>
      </c>
      <c r="F1099" s="24" t="s">
        <v>87</v>
      </c>
      <c r="G1099" s="25" t="s">
        <v>87</v>
      </c>
      <c r="K1099" s="27">
        <f t="shared" ref="K1099:K1120" si="103">ROUND(J1099/0.35,-1)</f>
        <v>0</v>
      </c>
      <c r="N1099" s="27">
        <f t="shared" ref="N1099:N1120" si="104">SUM(I1099+M1099)</f>
        <v>0</v>
      </c>
    </row>
    <row r="1100" spans="1:15" x14ac:dyDescent="0.2">
      <c r="D1100" s="22" t="s">
        <v>2609</v>
      </c>
      <c r="E1100" s="67" t="s">
        <v>2616</v>
      </c>
      <c r="F1100" s="24" t="s">
        <v>87</v>
      </c>
      <c r="G1100" s="25" t="s">
        <v>87</v>
      </c>
      <c r="K1100" s="27">
        <f t="shared" si="103"/>
        <v>0</v>
      </c>
      <c r="N1100" s="27">
        <f t="shared" si="104"/>
        <v>0</v>
      </c>
    </row>
    <row r="1101" spans="1:15" x14ac:dyDescent="0.2">
      <c r="D1101" s="22" t="s">
        <v>2610</v>
      </c>
      <c r="E1101" s="67" t="s">
        <v>2617</v>
      </c>
      <c r="F1101" s="24" t="s">
        <v>87</v>
      </c>
      <c r="G1101" s="25" t="s">
        <v>87</v>
      </c>
      <c r="K1101" s="27">
        <f t="shared" si="103"/>
        <v>0</v>
      </c>
      <c r="N1101" s="27">
        <f t="shared" si="104"/>
        <v>0</v>
      </c>
    </row>
    <row r="1102" spans="1:15" x14ac:dyDescent="0.2">
      <c r="D1102" s="22" t="s">
        <v>2611</v>
      </c>
      <c r="E1102" s="67" t="s">
        <v>2618</v>
      </c>
      <c r="F1102" s="24" t="s">
        <v>87</v>
      </c>
      <c r="G1102" s="25" t="s">
        <v>87</v>
      </c>
      <c r="K1102" s="27">
        <f t="shared" si="103"/>
        <v>0</v>
      </c>
      <c r="N1102" s="27">
        <f t="shared" si="104"/>
        <v>0</v>
      </c>
    </row>
    <row r="1103" spans="1:15" x14ac:dyDescent="0.2">
      <c r="A1103" s="67">
        <v>394</v>
      </c>
      <c r="C1103" s="72">
        <v>43256</v>
      </c>
      <c r="D1103" s="22" t="s">
        <v>2621</v>
      </c>
      <c r="E1103" s="67">
        <v>68.563000000000002</v>
      </c>
      <c r="F1103" s="24" t="s">
        <v>2622</v>
      </c>
      <c r="G1103" s="25" t="s">
        <v>2623</v>
      </c>
      <c r="H1103" s="24">
        <v>1140</v>
      </c>
      <c r="I1103" s="27">
        <v>0.5</v>
      </c>
      <c r="J1103" s="70">
        <v>87920</v>
      </c>
      <c r="K1103" s="27">
        <f t="shared" si="103"/>
        <v>251200</v>
      </c>
      <c r="L1103" s="71">
        <v>324135</v>
      </c>
      <c r="M1103" s="71">
        <v>1296.8</v>
      </c>
      <c r="N1103" s="27">
        <f t="shared" si="104"/>
        <v>1297.3</v>
      </c>
    </row>
    <row r="1104" spans="1:15" s="43" customFormat="1" x14ac:dyDescent="0.2">
      <c r="A1104" s="39">
        <v>395</v>
      </c>
      <c r="B1104" s="40"/>
      <c r="C1104" s="41">
        <v>43256</v>
      </c>
      <c r="D1104" s="42" t="s">
        <v>2624</v>
      </c>
      <c r="E1104" s="39">
        <v>5.0179999999999998</v>
      </c>
      <c r="F1104" s="43" t="s">
        <v>2625</v>
      </c>
      <c r="G1104" s="44" t="s">
        <v>2626</v>
      </c>
      <c r="H1104" s="43">
        <v>1130</v>
      </c>
      <c r="I1104" s="45">
        <v>0.5</v>
      </c>
      <c r="J1104" s="45">
        <v>6290</v>
      </c>
      <c r="K1104" s="45">
        <f t="shared" si="103"/>
        <v>17970</v>
      </c>
      <c r="L1104" s="46">
        <v>18500</v>
      </c>
      <c r="M1104" s="46">
        <v>74</v>
      </c>
      <c r="N1104" s="45">
        <f t="shared" si="104"/>
        <v>74.5</v>
      </c>
      <c r="O1104" s="47"/>
    </row>
    <row r="1105" spans="1:15" x14ac:dyDescent="0.2">
      <c r="N1105" s="27">
        <f>SUM(N1069:N1104)</f>
        <v>3525.34</v>
      </c>
      <c r="O1105" s="36">
        <v>67636</v>
      </c>
    </row>
    <row r="1107" spans="1:15" x14ac:dyDescent="0.2">
      <c r="A1107" s="67" t="s">
        <v>2627</v>
      </c>
      <c r="C1107" s="72">
        <v>43255</v>
      </c>
      <c r="D1107" s="22" t="s">
        <v>2628</v>
      </c>
      <c r="E1107" s="67" t="s">
        <v>2629</v>
      </c>
      <c r="F1107" s="24" t="s">
        <v>2630</v>
      </c>
      <c r="G1107" s="24" t="s">
        <v>2631</v>
      </c>
      <c r="H1107" s="24">
        <v>3010</v>
      </c>
      <c r="I1107" s="27">
        <v>0.5</v>
      </c>
      <c r="J1107" s="70">
        <v>24670</v>
      </c>
      <c r="K1107" s="27">
        <f t="shared" si="103"/>
        <v>70490</v>
      </c>
      <c r="N1107" s="27">
        <f t="shared" si="104"/>
        <v>0.5</v>
      </c>
    </row>
    <row r="1108" spans="1:15" x14ac:dyDescent="0.2">
      <c r="A1108" s="67" t="s">
        <v>2647</v>
      </c>
      <c r="C1108" s="72">
        <v>43257</v>
      </c>
      <c r="D1108" s="22" t="s">
        <v>2648</v>
      </c>
      <c r="E1108" s="67">
        <v>1.6080000000000001</v>
      </c>
      <c r="F1108" s="24" t="s">
        <v>2649</v>
      </c>
      <c r="G1108" s="25" t="s">
        <v>2650</v>
      </c>
      <c r="H1108" s="24">
        <v>1180</v>
      </c>
      <c r="I1108" s="27">
        <v>0.5</v>
      </c>
      <c r="J1108" s="70">
        <v>3360</v>
      </c>
      <c r="K1108" s="27">
        <f>ROUND(J1108/0.35,-1)</f>
        <v>9600</v>
      </c>
      <c r="N1108" s="27">
        <f>SUM(I1108+M1108)</f>
        <v>0.5</v>
      </c>
      <c r="O1108" s="38"/>
    </row>
    <row r="1109" spans="1:15" x14ac:dyDescent="0.2">
      <c r="A1109" s="67" t="s">
        <v>2632</v>
      </c>
      <c r="C1109" s="72">
        <v>43256</v>
      </c>
      <c r="D1109" s="22" t="s">
        <v>2639</v>
      </c>
      <c r="E1109" s="67">
        <v>81</v>
      </c>
      <c r="F1109" s="24" t="s">
        <v>2640</v>
      </c>
      <c r="G1109" s="25" t="s">
        <v>2641</v>
      </c>
      <c r="H1109" s="24">
        <v>1180</v>
      </c>
      <c r="I1109" s="27">
        <v>3.5</v>
      </c>
      <c r="J1109" s="70">
        <v>272830</v>
      </c>
      <c r="K1109" s="27">
        <f t="shared" si="103"/>
        <v>779510</v>
      </c>
      <c r="N1109" s="27">
        <f t="shared" si="104"/>
        <v>3.5</v>
      </c>
    </row>
    <row r="1110" spans="1:15" x14ac:dyDescent="0.2">
      <c r="D1110" s="22" t="s">
        <v>2635</v>
      </c>
      <c r="E1110" s="67">
        <v>30</v>
      </c>
      <c r="F1110" s="24" t="s">
        <v>87</v>
      </c>
      <c r="G1110" s="25" t="s">
        <v>87</v>
      </c>
      <c r="K1110" s="27">
        <f t="shared" si="103"/>
        <v>0</v>
      </c>
      <c r="N1110" s="27">
        <f t="shared" si="104"/>
        <v>0</v>
      </c>
    </row>
    <row r="1111" spans="1:15" x14ac:dyDescent="0.2">
      <c r="D1111" s="22" t="s">
        <v>2634</v>
      </c>
      <c r="E1111" s="67">
        <v>40.5</v>
      </c>
      <c r="F1111" s="24" t="s">
        <v>87</v>
      </c>
      <c r="G1111" s="25" t="s">
        <v>87</v>
      </c>
      <c r="K1111" s="27">
        <f t="shared" si="103"/>
        <v>0</v>
      </c>
      <c r="N1111" s="27">
        <f t="shared" si="104"/>
        <v>0</v>
      </c>
    </row>
    <row r="1112" spans="1:15" x14ac:dyDescent="0.2">
      <c r="D1112" s="22" t="s">
        <v>2633</v>
      </c>
      <c r="E1112" s="67">
        <v>41</v>
      </c>
      <c r="F1112" s="24" t="s">
        <v>87</v>
      </c>
      <c r="G1112" s="25" t="s">
        <v>87</v>
      </c>
      <c r="K1112" s="27">
        <f t="shared" si="103"/>
        <v>0</v>
      </c>
      <c r="N1112" s="27">
        <f t="shared" si="104"/>
        <v>0</v>
      </c>
    </row>
    <row r="1113" spans="1:15" x14ac:dyDescent="0.2">
      <c r="D1113" s="22" t="s">
        <v>2636</v>
      </c>
      <c r="E1113" s="67">
        <v>50</v>
      </c>
      <c r="F1113" s="24" t="s">
        <v>87</v>
      </c>
      <c r="G1113" s="25" t="s">
        <v>87</v>
      </c>
      <c r="K1113" s="27">
        <f t="shared" si="103"/>
        <v>0</v>
      </c>
      <c r="N1113" s="27">
        <f t="shared" si="104"/>
        <v>0</v>
      </c>
    </row>
    <row r="1114" spans="1:15" x14ac:dyDescent="0.2">
      <c r="D1114" s="22" t="s">
        <v>2637</v>
      </c>
      <c r="E1114" s="67">
        <v>40.5</v>
      </c>
      <c r="F1114" s="24" t="s">
        <v>87</v>
      </c>
      <c r="G1114" s="25" t="s">
        <v>87</v>
      </c>
      <c r="K1114" s="27">
        <f t="shared" si="103"/>
        <v>0</v>
      </c>
      <c r="N1114" s="27">
        <f t="shared" si="104"/>
        <v>0</v>
      </c>
    </row>
    <row r="1115" spans="1:15" x14ac:dyDescent="0.2">
      <c r="D1115" s="22" t="s">
        <v>2638</v>
      </c>
      <c r="E1115" s="67">
        <v>1.76</v>
      </c>
      <c r="F1115" s="24" t="s">
        <v>87</v>
      </c>
      <c r="G1115" s="25" t="s">
        <v>87</v>
      </c>
      <c r="K1115" s="27">
        <f t="shared" si="103"/>
        <v>0</v>
      </c>
      <c r="N1115" s="27">
        <f t="shared" si="104"/>
        <v>0</v>
      </c>
    </row>
    <row r="1116" spans="1:15" x14ac:dyDescent="0.2">
      <c r="A1116" s="67">
        <v>396</v>
      </c>
      <c r="C1116" s="72">
        <v>43256</v>
      </c>
      <c r="D1116" s="22" t="s">
        <v>2642</v>
      </c>
      <c r="E1116" s="67">
        <v>227.26</v>
      </c>
      <c r="F1116" s="24" t="s">
        <v>2641</v>
      </c>
      <c r="G1116" s="25" t="s">
        <v>2643</v>
      </c>
      <c r="H1116" s="24">
        <v>1180</v>
      </c>
      <c r="I1116" s="27">
        <v>2</v>
      </c>
      <c r="J1116" s="70">
        <v>272830</v>
      </c>
      <c r="K1116" s="27">
        <f t="shared" si="103"/>
        <v>779510</v>
      </c>
      <c r="L1116" s="71">
        <v>950000</v>
      </c>
      <c r="M1116" s="71">
        <v>3800</v>
      </c>
      <c r="N1116" s="27">
        <f t="shared" si="104"/>
        <v>3802</v>
      </c>
    </row>
    <row r="1117" spans="1:15" x14ac:dyDescent="0.2">
      <c r="D1117" s="22" t="s">
        <v>2639</v>
      </c>
      <c r="E1117" s="67">
        <v>9.3070000000000004</v>
      </c>
      <c r="F1117" s="24" t="s">
        <v>87</v>
      </c>
      <c r="G1117" s="25" t="s">
        <v>87</v>
      </c>
      <c r="K1117" s="27">
        <f t="shared" si="103"/>
        <v>0</v>
      </c>
      <c r="N1117" s="27">
        <f t="shared" si="104"/>
        <v>0</v>
      </c>
    </row>
    <row r="1118" spans="1:15" x14ac:dyDescent="0.2">
      <c r="D1118" s="22" t="s">
        <v>2637</v>
      </c>
      <c r="E1118" s="67">
        <v>40.5</v>
      </c>
      <c r="F1118" s="24" t="s">
        <v>87</v>
      </c>
      <c r="G1118" s="25" t="s">
        <v>87</v>
      </c>
      <c r="K1118" s="27">
        <f t="shared" si="103"/>
        <v>0</v>
      </c>
      <c r="N1118" s="27">
        <f t="shared" si="104"/>
        <v>0</v>
      </c>
    </row>
    <row r="1119" spans="1:15" x14ac:dyDescent="0.2">
      <c r="D1119" s="22" t="s">
        <v>2638</v>
      </c>
      <c r="E1119" s="67">
        <v>1.3160000000000001</v>
      </c>
      <c r="F1119" s="24" t="s">
        <v>87</v>
      </c>
      <c r="G1119" s="25" t="s">
        <v>87</v>
      </c>
      <c r="K1119" s="27">
        <f t="shared" si="103"/>
        <v>0</v>
      </c>
      <c r="N1119" s="27">
        <f t="shared" si="104"/>
        <v>0</v>
      </c>
    </row>
    <row r="1120" spans="1:15" s="43" customFormat="1" x14ac:dyDescent="0.2">
      <c r="A1120" s="39" t="s">
        <v>2644</v>
      </c>
      <c r="B1120" s="40"/>
      <c r="C1120" s="41">
        <v>43257</v>
      </c>
      <c r="D1120" s="42" t="s">
        <v>2645</v>
      </c>
      <c r="E1120" s="39">
        <v>0.84399999999999997</v>
      </c>
      <c r="F1120" s="43" t="s">
        <v>644</v>
      </c>
      <c r="G1120" s="44" t="s">
        <v>2646</v>
      </c>
      <c r="H1120" s="43">
        <v>1150</v>
      </c>
      <c r="I1120" s="45">
        <v>0.5</v>
      </c>
      <c r="J1120" s="45">
        <v>33580</v>
      </c>
      <c r="K1120" s="45">
        <f t="shared" si="103"/>
        <v>95940</v>
      </c>
      <c r="L1120" s="46"/>
      <c r="M1120" s="46"/>
      <c r="N1120" s="45">
        <f t="shared" si="104"/>
        <v>0.5</v>
      </c>
      <c r="O1120" s="47"/>
    </row>
    <row r="1121" spans="1:15" x14ac:dyDescent="0.2">
      <c r="N1121" s="27">
        <f>SUM(N1107:N1120)</f>
        <v>3807</v>
      </c>
      <c r="O1121" s="36">
        <v>67641</v>
      </c>
    </row>
    <row r="1123" spans="1:15" x14ac:dyDescent="0.2">
      <c r="A1123" s="67">
        <v>398</v>
      </c>
      <c r="C1123" s="72">
        <v>43257</v>
      </c>
      <c r="D1123" s="22" t="s">
        <v>2651</v>
      </c>
      <c r="E1123" s="67" t="s">
        <v>1478</v>
      </c>
      <c r="F1123" s="24" t="s">
        <v>2653</v>
      </c>
      <c r="G1123" s="24" t="s">
        <v>2652</v>
      </c>
      <c r="H1123" s="24">
        <v>3010</v>
      </c>
      <c r="I1123" s="27">
        <v>0.5</v>
      </c>
      <c r="J1123" s="70">
        <v>19830</v>
      </c>
      <c r="K1123" s="27">
        <f>ROUND(J1123/0.35,-1)</f>
        <v>56660</v>
      </c>
      <c r="L1123" s="71">
        <v>76000</v>
      </c>
      <c r="M1123" s="71">
        <v>308</v>
      </c>
      <c r="N1123" s="27">
        <f>SUM(I1123+M1123)</f>
        <v>308.5</v>
      </c>
    </row>
    <row r="1124" spans="1:15" s="43" customFormat="1" x14ac:dyDescent="0.2">
      <c r="A1124" s="39">
        <v>401</v>
      </c>
      <c r="B1124" s="40"/>
      <c r="C1124" s="41">
        <v>43258</v>
      </c>
      <c r="D1124" s="42" t="s">
        <v>2659</v>
      </c>
      <c r="E1124" s="39">
        <v>8.0990000000000002</v>
      </c>
      <c r="F1124" s="43" t="s">
        <v>2660</v>
      </c>
      <c r="G1124" s="44" t="s">
        <v>2661</v>
      </c>
      <c r="H1124" s="43">
        <v>1040</v>
      </c>
      <c r="I1124" s="45">
        <v>0.5</v>
      </c>
      <c r="J1124" s="45">
        <v>44900</v>
      </c>
      <c r="K1124" s="45">
        <f>ROUND(J1124/0.35,-1)</f>
        <v>128290</v>
      </c>
      <c r="L1124" s="46">
        <v>100000</v>
      </c>
      <c r="M1124" s="46">
        <v>400</v>
      </c>
      <c r="N1124" s="45">
        <f>SUM(I1124+M1124)</f>
        <v>400.5</v>
      </c>
      <c r="O1124" s="47"/>
    </row>
    <row r="1125" spans="1:15" x14ac:dyDescent="0.2">
      <c r="N1125" s="27">
        <f>SUM(N1123:N1124)</f>
        <v>709</v>
      </c>
      <c r="O1125" s="36">
        <v>67666</v>
      </c>
    </row>
    <row r="1127" spans="1:15" x14ac:dyDescent="0.2">
      <c r="A1127" s="67">
        <v>397</v>
      </c>
      <c r="C1127" s="72">
        <v>43257</v>
      </c>
      <c r="D1127" s="22" t="s">
        <v>2694</v>
      </c>
      <c r="E1127" s="67">
        <v>1.56</v>
      </c>
      <c r="F1127" s="24" t="s">
        <v>2695</v>
      </c>
      <c r="G1127" s="25" t="s">
        <v>2696</v>
      </c>
      <c r="H1127" s="24">
        <v>1210</v>
      </c>
      <c r="I1127" s="27">
        <v>0.5</v>
      </c>
      <c r="J1127" s="70">
        <v>1640</v>
      </c>
      <c r="K1127" s="27">
        <f>ROUND(J1127/0.35,-1)</f>
        <v>4690</v>
      </c>
      <c r="L1127" s="71">
        <v>3120</v>
      </c>
      <c r="M1127" s="71">
        <v>12.5</v>
      </c>
      <c r="N1127" s="27">
        <f>SUM(I1127+M1127)</f>
        <v>13</v>
      </c>
      <c r="O1127" s="38"/>
    </row>
    <row r="1128" spans="1:15" x14ac:dyDescent="0.2">
      <c r="A1128" s="67" t="s">
        <v>2524</v>
      </c>
      <c r="C1128" s="72">
        <v>43237</v>
      </c>
      <c r="D1128" s="22" t="s">
        <v>2525</v>
      </c>
      <c r="E1128" s="67">
        <v>0.25</v>
      </c>
      <c r="F1128" s="24" t="s">
        <v>2526</v>
      </c>
      <c r="G1128" s="25" t="s">
        <v>2527</v>
      </c>
      <c r="H1128" s="24">
        <v>3010</v>
      </c>
      <c r="I1128" s="27">
        <v>0.5</v>
      </c>
      <c r="J1128" s="70">
        <v>33880</v>
      </c>
      <c r="K1128" s="27">
        <f>ROUND(J1128/0.35,-1)</f>
        <v>96800</v>
      </c>
      <c r="N1128" s="27">
        <v>0.5</v>
      </c>
      <c r="O1128" s="38"/>
    </row>
    <row r="1129" spans="1:15" x14ac:dyDescent="0.2">
      <c r="A1129" s="67" t="s">
        <v>2563</v>
      </c>
      <c r="C1129" s="72">
        <v>43255</v>
      </c>
      <c r="D1129" s="22" t="s">
        <v>2564</v>
      </c>
      <c r="E1129" s="67" t="s">
        <v>2565</v>
      </c>
      <c r="F1129" s="24" t="s">
        <v>2566</v>
      </c>
      <c r="G1129" s="25" t="s">
        <v>2567</v>
      </c>
      <c r="H1129" s="24">
        <v>1150</v>
      </c>
      <c r="I1129" s="27">
        <v>0.5</v>
      </c>
      <c r="J1129" s="70">
        <v>53650</v>
      </c>
      <c r="K1129" s="27">
        <f>ROUND(J1129/0.35,-1)</f>
        <v>153290</v>
      </c>
      <c r="N1129" s="27">
        <f>SUM(I1129+M1129)</f>
        <v>0.5</v>
      </c>
      <c r="O1129" s="38"/>
    </row>
    <row r="1130" spans="1:15" x14ac:dyDescent="0.2">
      <c r="A1130" s="67">
        <v>400</v>
      </c>
      <c r="C1130" s="72">
        <v>43258</v>
      </c>
      <c r="D1130" s="22" t="s">
        <v>2654</v>
      </c>
      <c r="E1130" s="67">
        <v>0.2</v>
      </c>
      <c r="F1130" s="24" t="s">
        <v>2657</v>
      </c>
      <c r="G1130" s="25" t="s">
        <v>2658</v>
      </c>
      <c r="H1130" s="24">
        <v>1190</v>
      </c>
      <c r="I1130" s="27">
        <v>1.5</v>
      </c>
      <c r="J1130" s="70">
        <v>30170</v>
      </c>
      <c r="K1130" s="27">
        <f t="shared" ref="K1130:K1134" si="105">ROUND(J1130/0.35,-1)</f>
        <v>86200</v>
      </c>
      <c r="L1130" s="71">
        <v>75000</v>
      </c>
      <c r="M1130" s="71">
        <v>300</v>
      </c>
      <c r="N1130" s="27">
        <f t="shared" ref="N1130:N1134" si="106">SUM(I1130+M1130)</f>
        <v>301.5</v>
      </c>
      <c r="O1130" s="38"/>
    </row>
    <row r="1131" spans="1:15" x14ac:dyDescent="0.2">
      <c r="D1131" s="22" t="s">
        <v>2655</v>
      </c>
      <c r="E1131" s="67">
        <v>7.5800000000000006E-2</v>
      </c>
      <c r="F1131" s="24" t="s">
        <v>87</v>
      </c>
      <c r="G1131" s="24" t="s">
        <v>87</v>
      </c>
      <c r="K1131" s="27">
        <f t="shared" si="105"/>
        <v>0</v>
      </c>
      <c r="N1131" s="27">
        <f t="shared" si="106"/>
        <v>0</v>
      </c>
      <c r="O1131" s="38"/>
    </row>
    <row r="1132" spans="1:15" x14ac:dyDescent="0.2">
      <c r="D1132" s="22" t="s">
        <v>2656</v>
      </c>
      <c r="E1132" s="67">
        <v>0.1242</v>
      </c>
      <c r="F1132" s="24" t="s">
        <v>87</v>
      </c>
      <c r="G1132" s="24" t="s">
        <v>87</v>
      </c>
      <c r="K1132" s="27">
        <f t="shared" si="105"/>
        <v>0</v>
      </c>
      <c r="N1132" s="27">
        <f t="shared" si="106"/>
        <v>0</v>
      </c>
      <c r="O1132" s="38"/>
    </row>
    <row r="1133" spans="1:15" x14ac:dyDescent="0.2">
      <c r="A1133" s="67">
        <v>402</v>
      </c>
      <c r="C1133" s="72">
        <v>43258</v>
      </c>
      <c r="D1133" s="22" t="s">
        <v>2662</v>
      </c>
      <c r="E1133" s="67">
        <v>42.475000000000001</v>
      </c>
      <c r="F1133" s="24" t="s">
        <v>2670</v>
      </c>
      <c r="G1133" s="25" t="s">
        <v>2671</v>
      </c>
      <c r="H1133" s="24">
        <v>1020</v>
      </c>
      <c r="I1133" s="27">
        <v>1</v>
      </c>
      <c r="J1133" s="70">
        <v>58700</v>
      </c>
      <c r="K1133" s="27">
        <f t="shared" si="105"/>
        <v>167710</v>
      </c>
      <c r="L1133" s="71">
        <v>20000</v>
      </c>
      <c r="M1133" s="71">
        <v>800</v>
      </c>
      <c r="N1133" s="27">
        <f t="shared" si="106"/>
        <v>801</v>
      </c>
      <c r="O1133" s="38"/>
    </row>
    <row r="1134" spans="1:15" x14ac:dyDescent="0.2">
      <c r="D1134" s="22" t="s">
        <v>2663</v>
      </c>
      <c r="E1134" s="67">
        <v>5.22</v>
      </c>
      <c r="F1134" s="24" t="s">
        <v>87</v>
      </c>
      <c r="G1134" s="25" t="s">
        <v>87</v>
      </c>
      <c r="K1134" s="27">
        <f t="shared" si="105"/>
        <v>0</v>
      </c>
      <c r="N1134" s="27">
        <f t="shared" si="106"/>
        <v>0</v>
      </c>
      <c r="O1134" s="38"/>
    </row>
    <row r="1135" spans="1:15" x14ac:dyDescent="0.2">
      <c r="A1135" s="67">
        <v>399</v>
      </c>
      <c r="C1135" s="72">
        <v>43257</v>
      </c>
      <c r="D1135" s="22" t="s">
        <v>2697</v>
      </c>
      <c r="E1135" s="67">
        <v>0.122</v>
      </c>
      <c r="F1135" s="24" t="s">
        <v>2698</v>
      </c>
      <c r="G1135" s="25" t="s">
        <v>2699</v>
      </c>
      <c r="H1135" s="24">
        <v>3010</v>
      </c>
      <c r="I1135" s="27">
        <v>0.5</v>
      </c>
      <c r="J1135" s="70">
        <v>19500</v>
      </c>
      <c r="K1135" s="27">
        <f t="shared" ref="K1135:K1142" si="107">ROUND(J1135/0.35,-1)</f>
        <v>55710</v>
      </c>
      <c r="L1135" s="71">
        <v>28000</v>
      </c>
      <c r="M1135" s="71">
        <v>112</v>
      </c>
      <c r="N1135" s="27">
        <f t="shared" ref="N1135:N1142" si="108">SUM(I1135+M1135)</f>
        <v>112.5</v>
      </c>
      <c r="O1135" s="38"/>
    </row>
    <row r="1136" spans="1:15" x14ac:dyDescent="0.2">
      <c r="A1136" s="67" t="s">
        <v>2666</v>
      </c>
      <c r="C1136" s="72">
        <v>43257</v>
      </c>
      <c r="D1136" s="22" t="s">
        <v>2700</v>
      </c>
      <c r="E1136" s="67">
        <v>10.935</v>
      </c>
      <c r="F1136" s="24" t="s">
        <v>2701</v>
      </c>
      <c r="G1136" s="25" t="s">
        <v>2702</v>
      </c>
      <c r="H1136" s="24">
        <v>1030</v>
      </c>
      <c r="I1136" s="27">
        <v>0.5</v>
      </c>
      <c r="J1136" s="70">
        <v>32930</v>
      </c>
      <c r="K1136" s="27">
        <f t="shared" si="107"/>
        <v>94090</v>
      </c>
      <c r="N1136" s="27">
        <f t="shared" si="108"/>
        <v>0.5</v>
      </c>
      <c r="O1136" s="38"/>
    </row>
    <row r="1137" spans="1:15" x14ac:dyDescent="0.2">
      <c r="A1137" s="67" t="s">
        <v>2668</v>
      </c>
      <c r="C1137" s="72">
        <v>43257</v>
      </c>
      <c r="D1137" s="22" t="s">
        <v>1696</v>
      </c>
      <c r="E1137" s="67">
        <v>8.2600000000000007E-2</v>
      </c>
      <c r="F1137" s="24" t="s">
        <v>2672</v>
      </c>
      <c r="G1137" s="24" t="s">
        <v>2672</v>
      </c>
      <c r="H1137" s="24">
        <v>3010</v>
      </c>
      <c r="I1137" s="27">
        <v>0.5</v>
      </c>
      <c r="J1137" s="70">
        <v>14400</v>
      </c>
      <c r="K1137" s="27">
        <f t="shared" si="107"/>
        <v>41140</v>
      </c>
      <c r="N1137" s="27">
        <f t="shared" si="108"/>
        <v>0.5</v>
      </c>
      <c r="O1137" s="38"/>
    </row>
    <row r="1138" spans="1:15" x14ac:dyDescent="0.2">
      <c r="A1138" s="67" t="s">
        <v>2669</v>
      </c>
      <c r="C1138" s="72">
        <v>43257</v>
      </c>
      <c r="D1138" s="22" t="s">
        <v>1696</v>
      </c>
      <c r="E1138" s="67">
        <v>8.9499999999999996E-2</v>
      </c>
      <c r="F1138" s="24" t="s">
        <v>2672</v>
      </c>
      <c r="G1138" s="25" t="s">
        <v>1697</v>
      </c>
      <c r="H1138" s="24">
        <v>3010</v>
      </c>
      <c r="I1138" s="27">
        <v>0.5</v>
      </c>
      <c r="J1138" s="70">
        <v>9020</v>
      </c>
      <c r="K1138" s="27">
        <f t="shared" si="107"/>
        <v>25770</v>
      </c>
      <c r="N1138" s="27">
        <f t="shared" si="108"/>
        <v>0.5</v>
      </c>
      <c r="O1138" s="38"/>
    </row>
    <row r="1139" spans="1:15" x14ac:dyDescent="0.2">
      <c r="A1139" s="67" t="s">
        <v>2667</v>
      </c>
      <c r="C1139" s="72">
        <v>43257</v>
      </c>
      <c r="D1139" s="22" t="s">
        <v>2676</v>
      </c>
      <c r="E1139" s="67">
        <v>0.74399999999999999</v>
      </c>
      <c r="F1139" s="24" t="s">
        <v>2679</v>
      </c>
      <c r="G1139" s="25" t="s">
        <v>2680</v>
      </c>
      <c r="H1139" s="24">
        <v>1150</v>
      </c>
      <c r="I1139" s="27">
        <v>1.5</v>
      </c>
      <c r="J1139" s="70">
        <v>116950</v>
      </c>
      <c r="K1139" s="27">
        <f t="shared" si="107"/>
        <v>334140</v>
      </c>
      <c r="N1139" s="27">
        <f t="shared" si="108"/>
        <v>1.5</v>
      </c>
      <c r="O1139" s="38"/>
    </row>
    <row r="1140" spans="1:15" x14ac:dyDescent="0.2">
      <c r="D1140" s="22" t="s">
        <v>2677</v>
      </c>
      <c r="E1140" s="67">
        <v>68.756</v>
      </c>
      <c r="F1140" s="24" t="s">
        <v>87</v>
      </c>
      <c r="G1140" s="24" t="s">
        <v>87</v>
      </c>
      <c r="K1140" s="27">
        <f t="shared" si="107"/>
        <v>0</v>
      </c>
      <c r="N1140" s="27">
        <f t="shared" si="108"/>
        <v>0</v>
      </c>
      <c r="O1140" s="38"/>
    </row>
    <row r="1141" spans="1:15" x14ac:dyDescent="0.2">
      <c r="D1141" s="22" t="s">
        <v>2678</v>
      </c>
      <c r="E1141" s="67">
        <v>10.71</v>
      </c>
      <c r="F1141" s="24" t="s">
        <v>87</v>
      </c>
      <c r="G1141" s="24" t="s">
        <v>87</v>
      </c>
      <c r="K1141" s="27">
        <f t="shared" si="107"/>
        <v>0</v>
      </c>
      <c r="N1141" s="27">
        <f t="shared" si="108"/>
        <v>0</v>
      </c>
      <c r="O1141" s="38"/>
    </row>
    <row r="1142" spans="1:15" x14ac:dyDescent="0.2">
      <c r="A1142" s="67" t="s">
        <v>2665</v>
      </c>
      <c r="C1142" s="72">
        <v>43257</v>
      </c>
      <c r="D1142" s="22" t="s">
        <v>2673</v>
      </c>
      <c r="E1142" s="67">
        <v>0.151</v>
      </c>
      <c r="F1142" s="24" t="s">
        <v>2674</v>
      </c>
      <c r="G1142" s="24" t="s">
        <v>2675</v>
      </c>
      <c r="H1142" s="24">
        <v>1090</v>
      </c>
      <c r="I1142" s="27">
        <v>0.5</v>
      </c>
      <c r="J1142" s="70">
        <v>12300</v>
      </c>
      <c r="K1142" s="27">
        <f t="shared" si="107"/>
        <v>35140</v>
      </c>
      <c r="N1142" s="27">
        <f t="shared" si="108"/>
        <v>0.5</v>
      </c>
      <c r="O1142" s="38"/>
    </row>
    <row r="1143" spans="1:15" x14ac:dyDescent="0.2">
      <c r="A1143" s="67" t="s">
        <v>2664</v>
      </c>
      <c r="C1143" s="72">
        <v>43257</v>
      </c>
      <c r="D1143" s="22" t="s">
        <v>1795</v>
      </c>
      <c r="E1143" s="67" t="s">
        <v>2703</v>
      </c>
      <c r="F1143" s="24" t="s">
        <v>2704</v>
      </c>
      <c r="G1143" s="25" t="s">
        <v>2705</v>
      </c>
      <c r="H1143" s="24">
        <v>3010</v>
      </c>
      <c r="I1143" s="27">
        <v>1</v>
      </c>
      <c r="J1143" s="70">
        <v>50090</v>
      </c>
      <c r="K1143" s="27">
        <f t="shared" ref="K1143:K1186" si="109">ROUND(J1143/0.35,-1)</f>
        <v>143110</v>
      </c>
      <c r="N1143" s="27">
        <f t="shared" ref="N1143:N1186" si="110">SUM(I1143+M1143)</f>
        <v>1</v>
      </c>
      <c r="O1143" s="38"/>
    </row>
    <row r="1144" spans="1:15" x14ac:dyDescent="0.2">
      <c r="D1144" s="22" t="s">
        <v>1796</v>
      </c>
      <c r="E1144" s="67" t="s">
        <v>2706</v>
      </c>
      <c r="F1144" s="24" t="s">
        <v>87</v>
      </c>
      <c r="G1144" s="25" t="s">
        <v>87</v>
      </c>
      <c r="O1144" s="38"/>
    </row>
    <row r="1145" spans="1:15" x14ac:dyDescent="0.2">
      <c r="A1145" s="67" t="s">
        <v>2681</v>
      </c>
      <c r="C1145" s="72">
        <v>43258</v>
      </c>
      <c r="D1145" s="22" t="s">
        <v>2682</v>
      </c>
      <c r="E1145" s="67" t="s">
        <v>2683</v>
      </c>
      <c r="F1145" s="24" t="s">
        <v>2684</v>
      </c>
      <c r="G1145" s="25" t="s">
        <v>2685</v>
      </c>
      <c r="H1145" s="24">
        <v>3010</v>
      </c>
      <c r="I1145" s="27">
        <v>0.5</v>
      </c>
      <c r="J1145" s="70">
        <v>112070</v>
      </c>
      <c r="K1145" s="27">
        <f t="shared" si="109"/>
        <v>320200</v>
      </c>
      <c r="N1145" s="27">
        <f t="shared" si="110"/>
        <v>0.5</v>
      </c>
      <c r="O1145" s="38"/>
    </row>
    <row r="1146" spans="1:15" x14ac:dyDescent="0.2">
      <c r="A1146" s="67" t="s">
        <v>2686</v>
      </c>
      <c r="C1146" s="72">
        <v>43258</v>
      </c>
      <c r="D1146" s="22" t="s">
        <v>2687</v>
      </c>
      <c r="E1146" s="67" t="s">
        <v>1478</v>
      </c>
      <c r="F1146" s="24" t="s">
        <v>2688</v>
      </c>
      <c r="G1146" s="25" t="s">
        <v>2689</v>
      </c>
      <c r="H1146" s="24">
        <v>3010</v>
      </c>
      <c r="I1146" s="27">
        <v>0.5</v>
      </c>
      <c r="J1146" s="70">
        <v>2170</v>
      </c>
      <c r="K1146" s="27">
        <f t="shared" si="109"/>
        <v>6200</v>
      </c>
      <c r="N1146" s="27">
        <f t="shared" si="110"/>
        <v>0.5</v>
      </c>
      <c r="O1146" s="38"/>
    </row>
    <row r="1147" spans="1:15" x14ac:dyDescent="0.2">
      <c r="A1147" s="67">
        <v>403</v>
      </c>
      <c r="C1147" s="72">
        <v>43258</v>
      </c>
      <c r="D1147" s="22" t="s">
        <v>2690</v>
      </c>
      <c r="E1147" s="67">
        <v>1</v>
      </c>
      <c r="F1147" s="24" t="s">
        <v>2692</v>
      </c>
      <c r="G1147" s="25" t="s">
        <v>2693</v>
      </c>
      <c r="H1147" s="24">
        <v>1080</v>
      </c>
      <c r="I1147" s="27">
        <v>1</v>
      </c>
      <c r="J1147" s="70">
        <v>27280</v>
      </c>
      <c r="K1147" s="27">
        <f t="shared" si="109"/>
        <v>77940</v>
      </c>
      <c r="L1147" s="71">
        <v>125000</v>
      </c>
      <c r="M1147" s="71">
        <v>500</v>
      </c>
      <c r="N1147" s="27">
        <f t="shared" si="110"/>
        <v>501</v>
      </c>
      <c r="O1147" s="38"/>
    </row>
    <row r="1148" spans="1:15" x14ac:dyDescent="0.2">
      <c r="D1148" s="22" t="s">
        <v>2691</v>
      </c>
      <c r="E1148" s="67">
        <v>1</v>
      </c>
      <c r="F1148" s="24" t="s">
        <v>87</v>
      </c>
      <c r="G1148" s="25" t="s">
        <v>87</v>
      </c>
      <c r="K1148" s="27">
        <f t="shared" si="109"/>
        <v>0</v>
      </c>
      <c r="N1148" s="27">
        <f t="shared" si="110"/>
        <v>0</v>
      </c>
      <c r="O1148" s="38"/>
    </row>
    <row r="1149" spans="1:15" x14ac:dyDescent="0.2">
      <c r="A1149" s="67">
        <v>404</v>
      </c>
      <c r="C1149" s="72">
        <v>43259</v>
      </c>
      <c r="D1149" s="22" t="s">
        <v>2707</v>
      </c>
      <c r="E1149" s="67">
        <v>5.0999999999999996</v>
      </c>
      <c r="F1149" s="24" t="s">
        <v>2708</v>
      </c>
      <c r="G1149" s="25" t="s">
        <v>2709</v>
      </c>
      <c r="H1149" s="24">
        <v>1170</v>
      </c>
      <c r="I1149" s="27">
        <v>0.5</v>
      </c>
      <c r="J1149" s="70">
        <v>21940</v>
      </c>
      <c r="K1149" s="27">
        <f t="shared" si="109"/>
        <v>62690</v>
      </c>
      <c r="L1149" s="71">
        <v>75000</v>
      </c>
      <c r="M1149" s="71">
        <v>300</v>
      </c>
      <c r="N1149" s="27">
        <f t="shared" si="110"/>
        <v>300.5</v>
      </c>
      <c r="O1149" s="38"/>
    </row>
    <row r="1150" spans="1:15" x14ac:dyDescent="0.2">
      <c r="A1150" s="67" t="s">
        <v>2710</v>
      </c>
      <c r="C1150" s="72">
        <v>43259</v>
      </c>
      <c r="D1150" s="22" t="s">
        <v>2711</v>
      </c>
      <c r="E1150" s="67">
        <v>2.4361999999999999</v>
      </c>
      <c r="F1150" s="24" t="s">
        <v>2712</v>
      </c>
      <c r="G1150" s="25" t="s">
        <v>2713</v>
      </c>
      <c r="H1150" s="24">
        <v>3010</v>
      </c>
      <c r="I1150" s="27">
        <v>0.5</v>
      </c>
      <c r="J1150" s="70">
        <v>14350</v>
      </c>
      <c r="K1150" s="27">
        <f t="shared" si="109"/>
        <v>41000</v>
      </c>
      <c r="N1150" s="27">
        <f t="shared" si="110"/>
        <v>0.5</v>
      </c>
      <c r="O1150" s="38"/>
    </row>
    <row r="1151" spans="1:15" x14ac:dyDescent="0.2">
      <c r="A1151" s="67" t="s">
        <v>2714</v>
      </c>
      <c r="C1151" s="72">
        <v>43259</v>
      </c>
      <c r="D1151" s="22" t="s">
        <v>2715</v>
      </c>
      <c r="E1151" s="67">
        <v>5.694</v>
      </c>
      <c r="F1151" s="24" t="s">
        <v>2716</v>
      </c>
      <c r="G1151" s="25" t="s">
        <v>2717</v>
      </c>
      <c r="H1151" s="24">
        <v>1050</v>
      </c>
      <c r="I1151" s="27">
        <v>0.5</v>
      </c>
      <c r="J1151" s="70">
        <v>1200</v>
      </c>
      <c r="K1151" s="27">
        <f t="shared" si="109"/>
        <v>3430</v>
      </c>
      <c r="N1151" s="27">
        <f t="shared" si="110"/>
        <v>0.5</v>
      </c>
      <c r="O1151" s="38"/>
    </row>
    <row r="1152" spans="1:15" x14ac:dyDescent="0.2">
      <c r="A1152" s="67">
        <v>405</v>
      </c>
      <c r="C1152" s="72">
        <v>43259</v>
      </c>
      <c r="D1152" s="22" t="s">
        <v>2718</v>
      </c>
      <c r="E1152" s="67">
        <v>0.56000000000000005</v>
      </c>
      <c r="F1152" s="24" t="s">
        <v>2723</v>
      </c>
      <c r="G1152" s="25" t="s">
        <v>2724</v>
      </c>
      <c r="H1152" s="24">
        <v>3010</v>
      </c>
      <c r="I1152" s="27">
        <v>2.5</v>
      </c>
      <c r="J1152" s="70">
        <v>56690</v>
      </c>
      <c r="K1152" s="27">
        <f t="shared" si="109"/>
        <v>161970</v>
      </c>
      <c r="L1152" s="71">
        <v>67000</v>
      </c>
      <c r="M1152" s="71">
        <v>268</v>
      </c>
      <c r="N1152" s="27">
        <f t="shared" si="110"/>
        <v>270.5</v>
      </c>
      <c r="O1152" s="38"/>
    </row>
    <row r="1153" spans="1:15" x14ac:dyDescent="0.2">
      <c r="D1153" s="22" t="s">
        <v>2719</v>
      </c>
      <c r="E1153" s="67">
        <v>0.17199999999999999</v>
      </c>
      <c r="F1153" s="24" t="s">
        <v>87</v>
      </c>
      <c r="G1153" s="25" t="s">
        <v>87</v>
      </c>
      <c r="K1153" s="27">
        <f t="shared" si="109"/>
        <v>0</v>
      </c>
      <c r="N1153" s="27">
        <f t="shared" si="110"/>
        <v>0</v>
      </c>
      <c r="O1153" s="38"/>
    </row>
    <row r="1154" spans="1:15" x14ac:dyDescent="0.2">
      <c r="D1154" s="22" t="s">
        <v>2720</v>
      </c>
      <c r="E1154" s="67">
        <v>0.1951</v>
      </c>
      <c r="F1154" s="24" t="s">
        <v>87</v>
      </c>
      <c r="G1154" s="25" t="s">
        <v>87</v>
      </c>
      <c r="K1154" s="27">
        <f t="shared" si="109"/>
        <v>0</v>
      </c>
      <c r="N1154" s="27">
        <f t="shared" si="110"/>
        <v>0</v>
      </c>
      <c r="O1154" s="38"/>
    </row>
    <row r="1155" spans="1:15" x14ac:dyDescent="0.2">
      <c r="D1155" s="22" t="s">
        <v>2721</v>
      </c>
      <c r="E1155" s="67">
        <v>0.1343</v>
      </c>
      <c r="F1155" s="24" t="s">
        <v>87</v>
      </c>
      <c r="G1155" s="25" t="s">
        <v>87</v>
      </c>
      <c r="K1155" s="27">
        <f t="shared" si="109"/>
        <v>0</v>
      </c>
      <c r="N1155" s="27">
        <f t="shared" si="110"/>
        <v>0</v>
      </c>
      <c r="O1155" s="38"/>
    </row>
    <row r="1156" spans="1:15" x14ac:dyDescent="0.2">
      <c r="D1156" s="22" t="s">
        <v>2722</v>
      </c>
      <c r="E1156" s="67">
        <v>0.12239999999999999</v>
      </c>
      <c r="F1156" s="24" t="s">
        <v>87</v>
      </c>
      <c r="G1156" s="25" t="s">
        <v>87</v>
      </c>
      <c r="K1156" s="27">
        <f t="shared" si="109"/>
        <v>0</v>
      </c>
      <c r="N1156" s="27">
        <f t="shared" si="110"/>
        <v>0</v>
      </c>
      <c r="O1156" s="38"/>
    </row>
    <row r="1157" spans="1:15" x14ac:dyDescent="0.2">
      <c r="A1157" s="67">
        <v>406</v>
      </c>
      <c r="C1157" s="72">
        <v>43259</v>
      </c>
      <c r="D1157" s="22" t="s">
        <v>2725</v>
      </c>
      <c r="E1157" s="67" t="s">
        <v>2727</v>
      </c>
      <c r="F1157" s="24" t="s">
        <v>2728</v>
      </c>
      <c r="G1157" s="25" t="s">
        <v>2729</v>
      </c>
      <c r="H1157" s="24">
        <v>1090</v>
      </c>
      <c r="I1157" s="27">
        <v>1</v>
      </c>
      <c r="J1157" s="70">
        <v>2520</v>
      </c>
      <c r="K1157" s="27">
        <f t="shared" si="109"/>
        <v>7200</v>
      </c>
      <c r="L1157" s="71">
        <v>115000</v>
      </c>
      <c r="M1157" s="71">
        <v>460</v>
      </c>
      <c r="N1157" s="27">
        <f t="shared" si="110"/>
        <v>461</v>
      </c>
      <c r="O1157" s="38"/>
    </row>
    <row r="1158" spans="1:15" x14ac:dyDescent="0.2">
      <c r="D1158" s="22" t="s">
        <v>2726</v>
      </c>
      <c r="E1158" s="67" t="s">
        <v>2727</v>
      </c>
      <c r="F1158" s="24" t="s">
        <v>87</v>
      </c>
      <c r="G1158" s="25" t="s">
        <v>87</v>
      </c>
      <c r="J1158" s="70">
        <v>26200</v>
      </c>
      <c r="K1158" s="27">
        <f t="shared" si="109"/>
        <v>74860</v>
      </c>
      <c r="N1158" s="27">
        <f t="shared" si="110"/>
        <v>0</v>
      </c>
      <c r="O1158" s="38"/>
    </row>
    <row r="1159" spans="1:15" s="43" customFormat="1" x14ac:dyDescent="0.2">
      <c r="A1159" s="39">
        <v>407</v>
      </c>
      <c r="B1159" s="40"/>
      <c r="C1159" s="41">
        <v>43259</v>
      </c>
      <c r="D1159" s="42" t="s">
        <v>1507</v>
      </c>
      <c r="E1159" s="39" t="s">
        <v>1960</v>
      </c>
      <c r="F1159" s="43" t="s">
        <v>1509</v>
      </c>
      <c r="G1159" s="44" t="s">
        <v>2730</v>
      </c>
      <c r="H1159" s="43">
        <v>2050</v>
      </c>
      <c r="I1159" s="45">
        <v>0.5</v>
      </c>
      <c r="J1159" s="45">
        <v>8990</v>
      </c>
      <c r="K1159" s="45">
        <f t="shared" si="109"/>
        <v>25690</v>
      </c>
      <c r="L1159" s="46">
        <v>18250</v>
      </c>
      <c r="M1159" s="46">
        <v>73.2</v>
      </c>
      <c r="N1159" s="45">
        <f t="shared" si="110"/>
        <v>73.7</v>
      </c>
      <c r="O1159" s="47"/>
    </row>
    <row r="1160" spans="1:15" x14ac:dyDescent="0.2">
      <c r="N1160" s="27">
        <f>SUM(N1127:N1159)</f>
        <v>2842.2</v>
      </c>
      <c r="O1160" s="38">
        <v>67693</v>
      </c>
    </row>
    <row r="1161" spans="1:15" x14ac:dyDescent="0.2">
      <c r="O1161" s="38"/>
    </row>
    <row r="1162" spans="1:15" x14ac:dyDescent="0.2">
      <c r="A1162" s="67" t="s">
        <v>2731</v>
      </c>
      <c r="C1162" s="72">
        <v>43262</v>
      </c>
      <c r="D1162" s="22" t="s">
        <v>2732</v>
      </c>
      <c r="E1162" s="67">
        <v>0.83399999999999996</v>
      </c>
      <c r="F1162" s="24" t="s">
        <v>2733</v>
      </c>
      <c r="G1162" s="25" t="s">
        <v>2734</v>
      </c>
      <c r="H1162" s="24">
        <v>1160</v>
      </c>
      <c r="I1162" s="27">
        <v>2.5</v>
      </c>
      <c r="J1162" s="70">
        <v>249150</v>
      </c>
      <c r="K1162" s="27">
        <f t="shared" si="109"/>
        <v>711860</v>
      </c>
      <c r="N1162" s="27">
        <f t="shared" si="110"/>
        <v>2.5</v>
      </c>
      <c r="O1162" s="38"/>
    </row>
    <row r="1163" spans="1:15" x14ac:dyDescent="0.2">
      <c r="A1163" s="67">
        <v>408</v>
      </c>
      <c r="C1163" s="72">
        <v>43262</v>
      </c>
      <c r="D1163" s="22" t="s">
        <v>2735</v>
      </c>
      <c r="E1163" s="67">
        <v>1.9E-2</v>
      </c>
      <c r="F1163" s="24" t="s">
        <v>2736</v>
      </c>
      <c r="G1163" s="25" t="s">
        <v>2734</v>
      </c>
      <c r="H1163" s="24">
        <v>1160</v>
      </c>
      <c r="I1163" s="27">
        <v>0.5</v>
      </c>
      <c r="J1163" s="70">
        <v>59720</v>
      </c>
      <c r="K1163" s="27">
        <f t="shared" si="109"/>
        <v>170630</v>
      </c>
      <c r="L1163" s="71">
        <v>69.849999999999994</v>
      </c>
      <c r="M1163" s="71">
        <v>0.3</v>
      </c>
      <c r="N1163" s="27">
        <f t="shared" si="110"/>
        <v>0.8</v>
      </c>
      <c r="O1163" s="38"/>
    </row>
    <row r="1164" spans="1:15" x14ac:dyDescent="0.2">
      <c r="A1164" s="67" t="s">
        <v>2737</v>
      </c>
      <c r="C1164" s="72">
        <v>43262</v>
      </c>
      <c r="D1164" s="22" t="s">
        <v>2738</v>
      </c>
      <c r="E1164" s="67">
        <v>8.5980000000000008</v>
      </c>
      <c r="F1164" s="24" t="s">
        <v>2739</v>
      </c>
      <c r="G1164" s="25" t="s">
        <v>2740</v>
      </c>
      <c r="H1164" s="24">
        <v>1130</v>
      </c>
      <c r="I1164" s="27">
        <v>0.5</v>
      </c>
      <c r="J1164" s="70">
        <v>28420</v>
      </c>
      <c r="K1164" s="27">
        <f t="shared" si="109"/>
        <v>81200</v>
      </c>
      <c r="N1164" s="27">
        <f t="shared" si="110"/>
        <v>0.5</v>
      </c>
      <c r="O1164" s="38"/>
    </row>
    <row r="1165" spans="1:15" x14ac:dyDescent="0.2">
      <c r="A1165" s="67" t="s">
        <v>2741</v>
      </c>
      <c r="C1165" s="72">
        <v>43259</v>
      </c>
      <c r="D1165" s="22" t="s">
        <v>2754</v>
      </c>
      <c r="E1165" s="67">
        <v>1.929</v>
      </c>
      <c r="F1165" s="24" t="s">
        <v>2756</v>
      </c>
      <c r="G1165" s="25" t="s">
        <v>2757</v>
      </c>
      <c r="H1165" s="24">
        <v>1070</v>
      </c>
      <c r="I1165" s="27">
        <v>1</v>
      </c>
      <c r="J1165" s="70">
        <v>31470</v>
      </c>
      <c r="K1165" s="27">
        <f t="shared" si="109"/>
        <v>89910</v>
      </c>
      <c r="N1165" s="27">
        <f t="shared" si="110"/>
        <v>1</v>
      </c>
      <c r="O1165" s="38"/>
    </row>
    <row r="1166" spans="1:15" x14ac:dyDescent="0.2">
      <c r="D1166" s="22" t="s">
        <v>2755</v>
      </c>
      <c r="E1166" s="67">
        <v>1.2150000000000001</v>
      </c>
      <c r="F1166" s="24" t="s">
        <v>87</v>
      </c>
      <c r="G1166" s="25" t="s">
        <v>87</v>
      </c>
      <c r="O1166" s="38"/>
    </row>
    <row r="1167" spans="1:15" x14ac:dyDescent="0.2">
      <c r="A1167" s="67">
        <v>410</v>
      </c>
      <c r="C1167" s="72">
        <v>43263</v>
      </c>
      <c r="D1167" s="22" t="s">
        <v>2742</v>
      </c>
      <c r="E1167" s="67" t="s">
        <v>1478</v>
      </c>
      <c r="F1167" s="24" t="s">
        <v>2743</v>
      </c>
      <c r="G1167" s="25" t="s">
        <v>2744</v>
      </c>
      <c r="H1167" s="24">
        <v>3010</v>
      </c>
      <c r="I1167" s="27">
        <v>0.5</v>
      </c>
      <c r="J1167" s="70">
        <v>17560</v>
      </c>
      <c r="K1167" s="27">
        <f t="shared" si="109"/>
        <v>50170</v>
      </c>
      <c r="L1167" s="71">
        <v>71000</v>
      </c>
      <c r="M1167" s="71">
        <v>284</v>
      </c>
      <c r="N1167" s="27">
        <f t="shared" si="110"/>
        <v>284.5</v>
      </c>
      <c r="O1167" s="38"/>
    </row>
    <row r="1168" spans="1:15" x14ac:dyDescent="0.2">
      <c r="A1168" s="67" t="s">
        <v>2745</v>
      </c>
      <c r="C1168" s="72">
        <v>43263</v>
      </c>
      <c r="D1168" s="22" t="s">
        <v>2746</v>
      </c>
      <c r="E1168" s="67">
        <v>2.3431000000000002</v>
      </c>
      <c r="F1168" s="24" t="s">
        <v>2747</v>
      </c>
      <c r="G1168" s="25" t="s">
        <v>2748</v>
      </c>
      <c r="H1168" s="24">
        <v>1060</v>
      </c>
      <c r="I1168" s="27">
        <v>0.5</v>
      </c>
      <c r="J1168" s="70">
        <v>6830</v>
      </c>
      <c r="K1168" s="27">
        <f t="shared" si="109"/>
        <v>19510</v>
      </c>
      <c r="N1168" s="27">
        <f t="shared" si="110"/>
        <v>0.5</v>
      </c>
      <c r="O1168" s="38"/>
    </row>
    <row r="1169" spans="1:15" x14ac:dyDescent="0.2">
      <c r="A1169" s="67">
        <v>409</v>
      </c>
      <c r="C1169" s="72">
        <v>43263</v>
      </c>
      <c r="D1169" s="22" t="s">
        <v>2758</v>
      </c>
      <c r="E1169" s="67" t="s">
        <v>2759</v>
      </c>
      <c r="F1169" s="24" t="s">
        <v>2760</v>
      </c>
      <c r="G1169" s="25" t="s">
        <v>2761</v>
      </c>
      <c r="H1169" s="24">
        <v>3010</v>
      </c>
      <c r="I1169" s="27">
        <v>0.5</v>
      </c>
      <c r="J1169" s="70">
        <v>18370</v>
      </c>
      <c r="K1169" s="27">
        <f t="shared" si="109"/>
        <v>52490</v>
      </c>
      <c r="L1169" s="71">
        <v>70000</v>
      </c>
      <c r="M1169" s="71">
        <v>280</v>
      </c>
      <c r="N1169" s="27">
        <f t="shared" si="110"/>
        <v>280.5</v>
      </c>
      <c r="O1169" s="38"/>
    </row>
    <row r="1170" spans="1:15" s="43" customFormat="1" x14ac:dyDescent="0.2">
      <c r="A1170" s="39" t="s">
        <v>2762</v>
      </c>
      <c r="B1170" s="40"/>
      <c r="C1170" s="41">
        <v>43264</v>
      </c>
      <c r="D1170" s="42" t="s">
        <v>2763</v>
      </c>
      <c r="E1170" s="39" t="s">
        <v>2764</v>
      </c>
      <c r="F1170" s="43" t="s">
        <v>2765</v>
      </c>
      <c r="G1170" s="44" t="s">
        <v>2766</v>
      </c>
      <c r="H1170" s="43">
        <v>3010</v>
      </c>
      <c r="I1170" s="45">
        <v>0.5</v>
      </c>
      <c r="J1170" s="45">
        <v>37210</v>
      </c>
      <c r="K1170" s="45">
        <f t="shared" si="109"/>
        <v>106310</v>
      </c>
      <c r="L1170" s="46"/>
      <c r="M1170" s="46"/>
      <c r="N1170" s="45">
        <f t="shared" si="110"/>
        <v>0.5</v>
      </c>
      <c r="O1170" s="47"/>
    </row>
    <row r="1171" spans="1:15" x14ac:dyDescent="0.2">
      <c r="N1171" s="27">
        <f>SUM(N1162:N1170)</f>
        <v>570.79999999999995</v>
      </c>
      <c r="O1171" s="38">
        <v>67722</v>
      </c>
    </row>
    <row r="1172" spans="1:15" x14ac:dyDescent="0.2">
      <c r="O1172" s="38"/>
    </row>
    <row r="1173" spans="1:15" x14ac:dyDescent="0.2">
      <c r="A1173" s="67">
        <v>411</v>
      </c>
      <c r="C1173" s="72">
        <v>43264</v>
      </c>
      <c r="D1173" s="22" t="s">
        <v>2767</v>
      </c>
      <c r="E1173" s="67">
        <v>4.7160000000000002</v>
      </c>
      <c r="F1173" s="24" t="s">
        <v>2768</v>
      </c>
      <c r="G1173" s="25" t="s">
        <v>2769</v>
      </c>
      <c r="H1173" s="24">
        <v>1120</v>
      </c>
      <c r="I1173" s="27">
        <v>0.5</v>
      </c>
      <c r="J1173" s="70">
        <v>7310</v>
      </c>
      <c r="K1173" s="27">
        <f t="shared" si="109"/>
        <v>20890</v>
      </c>
      <c r="L1173" s="71">
        <v>68396.03</v>
      </c>
      <c r="M1173" s="71">
        <v>273.60000000000002</v>
      </c>
      <c r="N1173" s="27">
        <f t="shared" si="110"/>
        <v>274.10000000000002</v>
      </c>
      <c r="O1173" s="38"/>
    </row>
    <row r="1174" spans="1:15" x14ac:dyDescent="0.2">
      <c r="A1174" s="67">
        <v>412</v>
      </c>
      <c r="B1174" s="21" t="s">
        <v>118</v>
      </c>
      <c r="C1174" s="72">
        <v>43264</v>
      </c>
      <c r="D1174" s="22" t="s">
        <v>2771</v>
      </c>
      <c r="E1174" s="67" t="s">
        <v>1478</v>
      </c>
      <c r="F1174" s="24" t="s">
        <v>2772</v>
      </c>
      <c r="G1174" s="25" t="s">
        <v>2394</v>
      </c>
      <c r="H1174" s="24">
        <v>3010</v>
      </c>
      <c r="I1174" s="27">
        <v>0.5</v>
      </c>
      <c r="J1174" s="70">
        <v>2170</v>
      </c>
      <c r="K1174" s="27">
        <f t="shared" si="109"/>
        <v>6200</v>
      </c>
      <c r="L1174" s="71">
        <v>2907.02</v>
      </c>
      <c r="M1174" s="71">
        <v>11.63</v>
      </c>
      <c r="N1174" s="27">
        <f t="shared" si="110"/>
        <v>12.13</v>
      </c>
    </row>
    <row r="1175" spans="1:15" x14ac:dyDescent="0.2">
      <c r="A1175" s="67">
        <v>413</v>
      </c>
      <c r="B1175" s="21" t="s">
        <v>118</v>
      </c>
      <c r="C1175" s="72">
        <v>43264</v>
      </c>
      <c r="D1175" s="22" t="s">
        <v>2773</v>
      </c>
      <c r="E1175" s="67" t="s">
        <v>2774</v>
      </c>
      <c r="F1175" s="24" t="s">
        <v>2772</v>
      </c>
      <c r="G1175" s="25" t="s">
        <v>2394</v>
      </c>
      <c r="H1175" s="24">
        <v>3010</v>
      </c>
      <c r="I1175" s="27">
        <v>0.5</v>
      </c>
      <c r="J1175" s="70">
        <v>3300</v>
      </c>
      <c r="K1175" s="27">
        <f t="shared" si="109"/>
        <v>9430</v>
      </c>
      <c r="L1175" s="71">
        <v>3259.28</v>
      </c>
      <c r="M1175" s="71">
        <v>13.04</v>
      </c>
      <c r="N1175" s="27">
        <f t="shared" si="110"/>
        <v>13.54</v>
      </c>
    </row>
    <row r="1176" spans="1:15" x14ac:dyDescent="0.2">
      <c r="A1176" s="67">
        <v>414</v>
      </c>
      <c r="B1176" s="21" t="s">
        <v>118</v>
      </c>
      <c r="C1176" s="72">
        <v>43264</v>
      </c>
      <c r="D1176" s="22" t="s">
        <v>2775</v>
      </c>
      <c r="E1176" s="67" t="s">
        <v>1478</v>
      </c>
      <c r="F1176" s="24" t="s">
        <v>2772</v>
      </c>
      <c r="G1176" s="25" t="s">
        <v>2394</v>
      </c>
      <c r="H1176" s="24">
        <v>3010</v>
      </c>
      <c r="I1176" s="27">
        <v>0.5</v>
      </c>
      <c r="J1176" s="70">
        <v>2170</v>
      </c>
      <c r="K1176" s="27">
        <f t="shared" si="109"/>
        <v>6200</v>
      </c>
      <c r="L1176" s="71">
        <v>2932.82</v>
      </c>
      <c r="M1176" s="71">
        <v>11.73</v>
      </c>
      <c r="N1176" s="27">
        <f t="shared" si="110"/>
        <v>12.23</v>
      </c>
    </row>
    <row r="1177" spans="1:15" x14ac:dyDescent="0.2">
      <c r="A1177" s="67">
        <v>415</v>
      </c>
      <c r="B1177" s="21" t="s">
        <v>118</v>
      </c>
      <c r="C1177" s="72">
        <v>43264</v>
      </c>
      <c r="D1177" s="22" t="s">
        <v>2776</v>
      </c>
      <c r="E1177" s="67" t="s">
        <v>1478</v>
      </c>
      <c r="F1177" s="24" t="s">
        <v>2772</v>
      </c>
      <c r="G1177" s="25" t="s">
        <v>2394</v>
      </c>
      <c r="H1177" s="24">
        <v>3010</v>
      </c>
      <c r="I1177" s="27">
        <v>0.5</v>
      </c>
      <c r="J1177" s="70">
        <v>2170</v>
      </c>
      <c r="K1177" s="27">
        <f t="shared" si="109"/>
        <v>6200</v>
      </c>
      <c r="L1177" s="71">
        <v>2928.01</v>
      </c>
      <c r="M1177" s="71">
        <v>11.71</v>
      </c>
      <c r="N1177" s="27">
        <f t="shared" si="110"/>
        <v>12.21</v>
      </c>
    </row>
    <row r="1178" spans="1:15" x14ac:dyDescent="0.2">
      <c r="A1178" s="67">
        <v>416</v>
      </c>
      <c r="B1178" s="21" t="s">
        <v>118</v>
      </c>
      <c r="C1178" s="72">
        <v>43264</v>
      </c>
      <c r="D1178" s="22" t="s">
        <v>2777</v>
      </c>
      <c r="E1178" s="67" t="s">
        <v>1478</v>
      </c>
      <c r="F1178" s="24" t="s">
        <v>2772</v>
      </c>
      <c r="G1178" s="25" t="s">
        <v>2394</v>
      </c>
      <c r="H1178" s="24">
        <v>3010</v>
      </c>
      <c r="I1178" s="27">
        <v>0.5</v>
      </c>
      <c r="J1178" s="70">
        <v>2170</v>
      </c>
      <c r="K1178" s="27">
        <f t="shared" si="109"/>
        <v>6200</v>
      </c>
      <c r="L1178" s="71">
        <v>2907.02</v>
      </c>
      <c r="M1178" s="71">
        <v>11.63</v>
      </c>
      <c r="N1178" s="27">
        <f t="shared" si="110"/>
        <v>12.13</v>
      </c>
    </row>
    <row r="1179" spans="1:15" x14ac:dyDescent="0.2">
      <c r="A1179" s="67">
        <v>417</v>
      </c>
      <c r="B1179" s="21" t="s">
        <v>118</v>
      </c>
      <c r="C1179" s="72">
        <v>43264</v>
      </c>
      <c r="D1179" s="22" t="s">
        <v>2778</v>
      </c>
      <c r="E1179" s="67" t="s">
        <v>1478</v>
      </c>
      <c r="F1179" s="24" t="s">
        <v>2772</v>
      </c>
      <c r="G1179" s="25" t="s">
        <v>2394</v>
      </c>
      <c r="H1179" s="24">
        <v>3010</v>
      </c>
      <c r="I1179" s="27">
        <v>0.5</v>
      </c>
      <c r="J1179" s="70">
        <v>2170</v>
      </c>
      <c r="K1179" s="27">
        <f t="shared" si="109"/>
        <v>6200</v>
      </c>
      <c r="L1179" s="71">
        <v>2907.02</v>
      </c>
      <c r="M1179" s="71">
        <v>11.63</v>
      </c>
      <c r="N1179" s="27">
        <f t="shared" si="110"/>
        <v>12.13</v>
      </c>
    </row>
    <row r="1180" spans="1:15" x14ac:dyDescent="0.2">
      <c r="A1180" s="67">
        <v>418</v>
      </c>
      <c r="B1180" s="21" t="s">
        <v>118</v>
      </c>
      <c r="C1180" s="72">
        <v>43264</v>
      </c>
      <c r="D1180" s="22" t="s">
        <v>2779</v>
      </c>
      <c r="E1180" s="67" t="s">
        <v>2780</v>
      </c>
      <c r="F1180" s="24" t="s">
        <v>2772</v>
      </c>
      <c r="G1180" s="25" t="s">
        <v>2394</v>
      </c>
      <c r="H1180" s="24">
        <v>3010</v>
      </c>
      <c r="I1180" s="27">
        <v>0.5</v>
      </c>
      <c r="J1180" s="70">
        <v>1470</v>
      </c>
      <c r="K1180" s="27">
        <f t="shared" si="109"/>
        <v>4200</v>
      </c>
      <c r="L1180" s="71">
        <v>2829.52</v>
      </c>
      <c r="M1180" s="71">
        <v>11.32</v>
      </c>
      <c r="N1180" s="27">
        <f t="shared" si="110"/>
        <v>11.82</v>
      </c>
    </row>
    <row r="1181" spans="1:15" s="43" customFormat="1" x14ac:dyDescent="0.2">
      <c r="A1181" s="39">
        <v>420</v>
      </c>
      <c r="B1181" s="40"/>
      <c r="C1181" s="41">
        <v>43265</v>
      </c>
      <c r="D1181" s="42" t="s">
        <v>2786</v>
      </c>
      <c r="E1181" s="39">
        <v>7.5499999999999998E-2</v>
      </c>
      <c r="F1181" s="43" t="s">
        <v>2787</v>
      </c>
      <c r="G1181" s="44" t="s">
        <v>2788</v>
      </c>
      <c r="H1181" s="43">
        <v>3010</v>
      </c>
      <c r="I1181" s="45">
        <v>0.5</v>
      </c>
      <c r="J1181" s="45">
        <v>31900</v>
      </c>
      <c r="K1181" s="45">
        <f t="shared" si="109"/>
        <v>91140</v>
      </c>
      <c r="L1181" s="46">
        <v>75000</v>
      </c>
      <c r="M1181" s="46">
        <v>300</v>
      </c>
      <c r="N1181" s="45">
        <f t="shared" si="110"/>
        <v>300.5</v>
      </c>
      <c r="O1181" s="47"/>
    </row>
    <row r="1182" spans="1:15" x14ac:dyDescent="0.2">
      <c r="N1182" s="27">
        <f>SUM(N1173:N1181)</f>
        <v>660.79</v>
      </c>
      <c r="O1182" s="36">
        <v>67739</v>
      </c>
    </row>
    <row r="1184" spans="1:15" x14ac:dyDescent="0.2">
      <c r="A1184" s="67">
        <v>411</v>
      </c>
      <c r="C1184" s="72">
        <v>43263</v>
      </c>
      <c r="D1184" s="22" t="s">
        <v>2750</v>
      </c>
      <c r="E1184" s="67">
        <v>1.698</v>
      </c>
      <c r="F1184" s="24" t="s">
        <v>2752</v>
      </c>
      <c r="G1184" s="25" t="s">
        <v>2753</v>
      </c>
      <c r="H1184" s="24">
        <v>1040</v>
      </c>
      <c r="I1184" s="27">
        <v>0.5</v>
      </c>
      <c r="J1184" s="70">
        <v>36120</v>
      </c>
      <c r="K1184" s="27">
        <f t="shared" ref="K1184:K1185" si="111">ROUND(J1184/0.35,-1)</f>
        <v>103200</v>
      </c>
      <c r="L1184" s="71">
        <v>129500</v>
      </c>
      <c r="M1184" s="71">
        <v>518</v>
      </c>
      <c r="N1184" s="52">
        <f t="shared" ref="N1184:N1185" si="112">SUM(I1184+M1184)</f>
        <v>518.5</v>
      </c>
      <c r="O1184" s="38" t="s">
        <v>2770</v>
      </c>
    </row>
    <row r="1185" spans="1:15" x14ac:dyDescent="0.2">
      <c r="A1185" s="67" t="s">
        <v>2749</v>
      </c>
      <c r="C1185" s="72">
        <v>43263</v>
      </c>
      <c r="D1185" s="22" t="s">
        <v>2750</v>
      </c>
      <c r="E1185" s="67">
        <v>1.698</v>
      </c>
      <c r="F1185" s="24" t="s">
        <v>2751</v>
      </c>
      <c r="G1185" s="25" t="s">
        <v>2752</v>
      </c>
      <c r="H1185" s="24">
        <v>1040</v>
      </c>
      <c r="I1185" s="27">
        <v>0.5</v>
      </c>
      <c r="K1185" s="27">
        <f t="shared" si="111"/>
        <v>0</v>
      </c>
      <c r="N1185" s="52">
        <f t="shared" si="112"/>
        <v>0.5</v>
      </c>
      <c r="O1185" s="38" t="s">
        <v>2789</v>
      </c>
    </row>
    <row r="1186" spans="1:15" x14ac:dyDescent="0.2">
      <c r="A1186" s="67">
        <v>419</v>
      </c>
      <c r="C1186" s="72">
        <v>43265</v>
      </c>
      <c r="D1186" s="22" t="s">
        <v>2790</v>
      </c>
      <c r="E1186" s="67">
        <v>8.3689999999999998</v>
      </c>
      <c r="F1186" s="24" t="s">
        <v>2791</v>
      </c>
      <c r="G1186" s="25" t="s">
        <v>2792</v>
      </c>
      <c r="H1186" s="24">
        <v>1150</v>
      </c>
      <c r="I1186" s="27">
        <v>0.5</v>
      </c>
      <c r="J1186" s="70">
        <v>8400</v>
      </c>
      <c r="K1186" s="27">
        <f t="shared" si="109"/>
        <v>24000</v>
      </c>
      <c r="L1186" s="71">
        <v>30000</v>
      </c>
      <c r="M1186" s="71">
        <v>120</v>
      </c>
      <c r="N1186" s="52">
        <f t="shared" si="110"/>
        <v>120.5</v>
      </c>
      <c r="O1186" s="38"/>
    </row>
    <row r="1187" spans="1:15" x14ac:dyDescent="0.2">
      <c r="A1187" s="67">
        <v>421</v>
      </c>
      <c r="C1187" s="72">
        <v>43265</v>
      </c>
      <c r="D1187" s="22" t="s">
        <v>2793</v>
      </c>
      <c r="E1187" s="67" t="s">
        <v>2794</v>
      </c>
      <c r="F1187" s="24" t="s">
        <v>2795</v>
      </c>
      <c r="G1187" s="25" t="s">
        <v>2788</v>
      </c>
      <c r="H1187" s="24">
        <v>3010</v>
      </c>
      <c r="I1187" s="27">
        <v>0.5</v>
      </c>
      <c r="J1187" s="70">
        <v>34050</v>
      </c>
      <c r="K1187" s="27">
        <f t="shared" ref="K1187:K1231" si="113">ROUND(J1187/0.35,-1)</f>
        <v>97290</v>
      </c>
      <c r="L1187" s="71">
        <v>65000</v>
      </c>
      <c r="M1187" s="71">
        <v>260</v>
      </c>
      <c r="N1187" s="52">
        <f t="shared" ref="N1187:N1231" si="114">SUM(I1187+M1187)</f>
        <v>260.5</v>
      </c>
      <c r="O1187" s="38"/>
    </row>
    <row r="1188" spans="1:15" x14ac:dyDescent="0.2">
      <c r="A1188" s="67">
        <v>422</v>
      </c>
      <c r="C1188" s="72">
        <v>43265</v>
      </c>
      <c r="D1188" s="22" t="s">
        <v>2796</v>
      </c>
      <c r="E1188" s="67" t="s">
        <v>2798</v>
      </c>
      <c r="F1188" s="24" t="s">
        <v>2800</v>
      </c>
      <c r="G1188" s="25" t="s">
        <v>2801</v>
      </c>
      <c r="H1188" s="24">
        <v>3010</v>
      </c>
      <c r="I1188" s="27">
        <v>1</v>
      </c>
      <c r="J1188" s="70">
        <v>24530</v>
      </c>
      <c r="K1188" s="27">
        <f t="shared" si="113"/>
        <v>70090</v>
      </c>
      <c r="L1188" s="71">
        <v>96900</v>
      </c>
      <c r="M1188" s="71">
        <v>387.6</v>
      </c>
      <c r="N1188" s="52">
        <f t="shared" si="114"/>
        <v>388.6</v>
      </c>
      <c r="O1188" s="38"/>
    </row>
    <row r="1189" spans="1:15" x14ac:dyDescent="0.2">
      <c r="D1189" s="22" t="s">
        <v>2797</v>
      </c>
      <c r="E1189" s="67" t="s">
        <v>2799</v>
      </c>
      <c r="F1189" s="24" t="s">
        <v>87</v>
      </c>
      <c r="G1189" s="25" t="s">
        <v>87</v>
      </c>
      <c r="K1189" s="27">
        <f t="shared" si="113"/>
        <v>0</v>
      </c>
      <c r="N1189" s="52">
        <f t="shared" si="114"/>
        <v>0</v>
      </c>
      <c r="O1189" s="38"/>
    </row>
    <row r="1190" spans="1:15" x14ac:dyDescent="0.2">
      <c r="A1190" s="67">
        <v>423</v>
      </c>
      <c r="C1190" s="72">
        <v>43265</v>
      </c>
      <c r="D1190" s="22" t="s">
        <v>2802</v>
      </c>
      <c r="E1190" s="67">
        <v>4.9930000000000003</v>
      </c>
      <c r="F1190" s="24" t="s">
        <v>2805</v>
      </c>
      <c r="G1190" s="25" t="s">
        <v>2806</v>
      </c>
      <c r="H1190" s="24">
        <v>1010</v>
      </c>
      <c r="I1190" s="27">
        <v>1.5</v>
      </c>
      <c r="J1190" s="70">
        <v>20814</v>
      </c>
      <c r="K1190" s="27">
        <f t="shared" si="113"/>
        <v>59470</v>
      </c>
      <c r="L1190" s="71">
        <v>100000</v>
      </c>
      <c r="M1190" s="71">
        <v>400</v>
      </c>
      <c r="N1190" s="52">
        <f t="shared" si="114"/>
        <v>401.5</v>
      </c>
      <c r="O1190" s="38"/>
    </row>
    <row r="1191" spans="1:15" x14ac:dyDescent="0.2">
      <c r="D1191" s="22" t="s">
        <v>2803</v>
      </c>
      <c r="E1191" s="67">
        <v>7.0259999999999998</v>
      </c>
      <c r="F1191" s="24" t="s">
        <v>87</v>
      </c>
      <c r="G1191" s="25" t="s">
        <v>87</v>
      </c>
      <c r="K1191" s="27">
        <f t="shared" si="113"/>
        <v>0</v>
      </c>
      <c r="N1191" s="52">
        <f t="shared" si="114"/>
        <v>0</v>
      </c>
      <c r="O1191" s="38"/>
    </row>
    <row r="1192" spans="1:15" x14ac:dyDescent="0.2">
      <c r="D1192" s="22" t="s">
        <v>2804</v>
      </c>
      <c r="E1192" s="67">
        <v>7.1050000000000004</v>
      </c>
      <c r="F1192" s="24" t="s">
        <v>87</v>
      </c>
      <c r="G1192" s="25" t="s">
        <v>87</v>
      </c>
      <c r="K1192" s="27">
        <f t="shared" si="113"/>
        <v>0</v>
      </c>
      <c r="N1192" s="52">
        <f t="shared" si="114"/>
        <v>0</v>
      </c>
      <c r="O1192" s="38"/>
    </row>
    <row r="1193" spans="1:15" s="43" customFormat="1" x14ac:dyDescent="0.2">
      <c r="A1193" s="39">
        <v>425</v>
      </c>
      <c r="B1193" s="40"/>
      <c r="C1193" s="41">
        <v>43266</v>
      </c>
      <c r="D1193" s="42" t="s">
        <v>2807</v>
      </c>
      <c r="E1193" s="39">
        <v>5.0010000000000003</v>
      </c>
      <c r="F1193" s="43" t="s">
        <v>2027</v>
      </c>
      <c r="G1193" s="44" t="s">
        <v>2808</v>
      </c>
      <c r="H1193" s="43">
        <v>1160</v>
      </c>
      <c r="I1193" s="45">
        <v>0.5</v>
      </c>
      <c r="J1193" s="45">
        <v>6060</v>
      </c>
      <c r="K1193" s="45">
        <f t="shared" si="113"/>
        <v>17310</v>
      </c>
      <c r="L1193" s="46">
        <v>29900</v>
      </c>
      <c r="M1193" s="46">
        <v>119.6</v>
      </c>
      <c r="N1193" s="56">
        <f t="shared" si="114"/>
        <v>120.1</v>
      </c>
      <c r="O1193" s="47"/>
    </row>
    <row r="1194" spans="1:15" x14ac:dyDescent="0.2">
      <c r="N1194" s="52">
        <f>SUM(N1184:N1193)</f>
        <v>1810.1999999999998</v>
      </c>
      <c r="O1194" s="38">
        <v>67767</v>
      </c>
    </row>
    <row r="1196" spans="1:15" x14ac:dyDescent="0.2">
      <c r="A1196" s="67">
        <v>424</v>
      </c>
      <c r="C1196" s="72">
        <v>43266</v>
      </c>
      <c r="D1196" s="22" t="s">
        <v>2810</v>
      </c>
      <c r="E1196" s="67" t="s">
        <v>2811</v>
      </c>
      <c r="F1196" s="24" t="s">
        <v>2810</v>
      </c>
      <c r="G1196" s="25" t="s">
        <v>2812</v>
      </c>
      <c r="H1196" s="24">
        <v>2010</v>
      </c>
      <c r="I1196" s="27">
        <v>0.5</v>
      </c>
      <c r="J1196" s="70">
        <v>17890</v>
      </c>
      <c r="K1196" s="27">
        <f>ROUND(J1196/0.35,-1)</f>
        <v>51110</v>
      </c>
      <c r="L1196" s="71">
        <v>10250</v>
      </c>
      <c r="M1196" s="71">
        <v>41</v>
      </c>
      <c r="N1196" s="27">
        <f>SUM(I1196+M1196)</f>
        <v>41.5</v>
      </c>
      <c r="O1196" s="38"/>
    </row>
    <row r="1197" spans="1:15" x14ac:dyDescent="0.2">
      <c r="A1197" s="67" t="s">
        <v>2781</v>
      </c>
      <c r="C1197" s="72">
        <v>43264</v>
      </c>
      <c r="D1197" s="22" t="s">
        <v>2782</v>
      </c>
      <c r="E1197" s="67">
        <v>6.4726999999999997</v>
      </c>
      <c r="F1197" s="24" t="s">
        <v>2784</v>
      </c>
      <c r="G1197" s="25" t="s">
        <v>2785</v>
      </c>
      <c r="H1197" s="24">
        <v>1090</v>
      </c>
      <c r="I1197" s="27">
        <v>1</v>
      </c>
      <c r="J1197" s="70">
        <v>35120</v>
      </c>
      <c r="K1197" s="27">
        <f>ROUND(J1197/0.35,-1)</f>
        <v>100340</v>
      </c>
      <c r="N1197" s="27">
        <f>SUM(I1197+M1197)</f>
        <v>1</v>
      </c>
      <c r="O1197" s="38"/>
    </row>
    <row r="1198" spans="1:15" x14ac:dyDescent="0.2">
      <c r="D1198" s="22" t="s">
        <v>2783</v>
      </c>
      <c r="E1198" s="67">
        <v>38.124299999999998</v>
      </c>
      <c r="F1198" s="24" t="s">
        <v>87</v>
      </c>
      <c r="G1198" s="24" t="s">
        <v>87</v>
      </c>
      <c r="H1198" s="24">
        <v>1220</v>
      </c>
      <c r="K1198" s="27">
        <f>ROUND(J1198/0.35,-1)</f>
        <v>0</v>
      </c>
      <c r="N1198" s="27">
        <f>SUM(I1198+M1198)</f>
        <v>0</v>
      </c>
      <c r="O1198" s="38"/>
    </row>
    <row r="1199" spans="1:15" x14ac:dyDescent="0.2">
      <c r="A1199" s="67">
        <v>426</v>
      </c>
      <c r="C1199" s="72">
        <v>43266</v>
      </c>
      <c r="D1199" s="22" t="s">
        <v>1728</v>
      </c>
      <c r="F1199" s="24" t="s">
        <v>1733</v>
      </c>
      <c r="G1199" s="25" t="s">
        <v>2809</v>
      </c>
      <c r="H1199" s="24">
        <v>1190</v>
      </c>
      <c r="I1199" s="27">
        <v>1</v>
      </c>
      <c r="J1199" s="70">
        <v>8710</v>
      </c>
      <c r="K1199" s="27">
        <f t="shared" si="113"/>
        <v>24890</v>
      </c>
      <c r="L1199" s="71">
        <v>7000</v>
      </c>
      <c r="M1199" s="71">
        <v>28</v>
      </c>
      <c r="N1199" s="27">
        <f t="shared" si="114"/>
        <v>29</v>
      </c>
    </row>
    <row r="1200" spans="1:15" x14ac:dyDescent="0.2">
      <c r="D1200" s="22" t="s">
        <v>1729</v>
      </c>
      <c r="F1200" s="24" t="s">
        <v>1734</v>
      </c>
      <c r="G1200" s="25" t="s">
        <v>87</v>
      </c>
      <c r="K1200" s="27">
        <f t="shared" si="113"/>
        <v>0</v>
      </c>
      <c r="N1200" s="27">
        <f t="shared" si="114"/>
        <v>0</v>
      </c>
    </row>
    <row r="1201" spans="1:15" x14ac:dyDescent="0.2">
      <c r="A1201" s="67">
        <v>427</v>
      </c>
      <c r="C1201" s="72">
        <v>43266</v>
      </c>
      <c r="D1201" s="22" t="s">
        <v>2813</v>
      </c>
      <c r="E1201" s="67" t="s">
        <v>2815</v>
      </c>
      <c r="F1201" s="24" t="s">
        <v>2817</v>
      </c>
      <c r="G1201" s="25" t="s">
        <v>2818</v>
      </c>
      <c r="H1201" s="24">
        <v>3010</v>
      </c>
      <c r="I1201" s="27">
        <v>1</v>
      </c>
      <c r="J1201" s="70">
        <v>35047</v>
      </c>
      <c r="K1201" s="27">
        <f t="shared" si="113"/>
        <v>100130</v>
      </c>
      <c r="L1201" s="71">
        <v>125500</v>
      </c>
      <c r="M1201" s="71">
        <v>502</v>
      </c>
      <c r="N1201" s="27">
        <f t="shared" si="114"/>
        <v>503</v>
      </c>
    </row>
    <row r="1202" spans="1:15" x14ac:dyDescent="0.2">
      <c r="D1202" s="22" t="s">
        <v>2814</v>
      </c>
      <c r="E1202" s="67" t="s">
        <v>2816</v>
      </c>
      <c r="F1202" s="24" t="s">
        <v>87</v>
      </c>
      <c r="G1202" s="25" t="s">
        <v>87</v>
      </c>
      <c r="K1202" s="27">
        <f t="shared" si="113"/>
        <v>0</v>
      </c>
      <c r="N1202" s="27">
        <f t="shared" si="114"/>
        <v>0</v>
      </c>
    </row>
    <row r="1203" spans="1:15" x14ac:dyDescent="0.2">
      <c r="A1203" s="67">
        <v>429</v>
      </c>
      <c r="C1203" s="72">
        <v>43269</v>
      </c>
      <c r="D1203" s="22" t="s">
        <v>2819</v>
      </c>
      <c r="E1203" s="67">
        <v>0.65790000000000004</v>
      </c>
      <c r="F1203" s="24" t="s">
        <v>2820</v>
      </c>
      <c r="G1203" s="25" t="s">
        <v>2821</v>
      </c>
      <c r="H1203" s="24">
        <v>1110</v>
      </c>
      <c r="I1203" s="27">
        <v>0.5</v>
      </c>
      <c r="J1203" s="70">
        <v>22640</v>
      </c>
      <c r="K1203" s="27">
        <f t="shared" si="113"/>
        <v>64690</v>
      </c>
      <c r="L1203" s="71">
        <v>85000</v>
      </c>
      <c r="M1203" s="71">
        <v>340</v>
      </c>
      <c r="N1203" s="27">
        <f t="shared" si="114"/>
        <v>340.5</v>
      </c>
    </row>
    <row r="1204" spans="1:15" x14ac:dyDescent="0.2">
      <c r="A1204" s="67" t="s">
        <v>2828</v>
      </c>
      <c r="C1204" s="72">
        <v>43269</v>
      </c>
      <c r="D1204" s="22" t="s">
        <v>2829</v>
      </c>
      <c r="E1204" s="67">
        <v>91.105000000000004</v>
      </c>
      <c r="F1204" s="24" t="s">
        <v>2832</v>
      </c>
      <c r="G1204" s="25" t="s">
        <v>2833</v>
      </c>
      <c r="H1204" s="24">
        <v>1020</v>
      </c>
      <c r="I1204" s="27">
        <v>1.5</v>
      </c>
      <c r="J1204" s="70">
        <v>139670</v>
      </c>
      <c r="K1204" s="27">
        <f t="shared" si="113"/>
        <v>399060</v>
      </c>
      <c r="N1204" s="27">
        <f t="shared" si="114"/>
        <v>1.5</v>
      </c>
    </row>
    <row r="1205" spans="1:15" x14ac:dyDescent="0.2">
      <c r="D1205" s="22" t="s">
        <v>2830</v>
      </c>
      <c r="F1205" s="24" t="s">
        <v>87</v>
      </c>
      <c r="G1205" s="25" t="s">
        <v>87</v>
      </c>
      <c r="K1205" s="27">
        <f t="shared" si="113"/>
        <v>0</v>
      </c>
      <c r="N1205" s="27">
        <f t="shared" si="114"/>
        <v>0</v>
      </c>
    </row>
    <row r="1206" spans="1:15" x14ac:dyDescent="0.2">
      <c r="D1206" s="22" t="s">
        <v>2831</v>
      </c>
      <c r="F1206" s="24" t="s">
        <v>87</v>
      </c>
      <c r="G1206" s="25" t="s">
        <v>87</v>
      </c>
      <c r="K1206" s="27">
        <f t="shared" si="113"/>
        <v>0</v>
      </c>
      <c r="N1206" s="27">
        <f t="shared" si="114"/>
        <v>0</v>
      </c>
    </row>
    <row r="1207" spans="1:15" x14ac:dyDescent="0.2">
      <c r="A1207" s="67" t="s">
        <v>2834</v>
      </c>
      <c r="C1207" s="72">
        <v>43269</v>
      </c>
      <c r="D1207" s="22" t="s">
        <v>2835</v>
      </c>
      <c r="E1207" s="67" t="s">
        <v>2837</v>
      </c>
      <c r="F1207" s="24" t="s">
        <v>2839</v>
      </c>
      <c r="G1207" s="25" t="s">
        <v>2840</v>
      </c>
      <c r="H1207" s="24">
        <v>3010</v>
      </c>
      <c r="I1207" s="27">
        <v>1</v>
      </c>
      <c r="J1207" s="70">
        <v>13270</v>
      </c>
      <c r="K1207" s="27">
        <f t="shared" si="113"/>
        <v>37910</v>
      </c>
      <c r="N1207" s="27">
        <f t="shared" si="114"/>
        <v>1</v>
      </c>
    </row>
    <row r="1208" spans="1:15" x14ac:dyDescent="0.2">
      <c r="D1208" s="22" t="s">
        <v>2836</v>
      </c>
      <c r="E1208" s="67" t="s">
        <v>2838</v>
      </c>
      <c r="F1208" s="24" t="s">
        <v>87</v>
      </c>
      <c r="G1208" s="25" t="s">
        <v>87</v>
      </c>
      <c r="K1208" s="27">
        <f t="shared" si="113"/>
        <v>0</v>
      </c>
      <c r="N1208" s="27">
        <f t="shared" si="114"/>
        <v>0</v>
      </c>
    </row>
    <row r="1209" spans="1:15" x14ac:dyDescent="0.2">
      <c r="A1209" s="67" t="s">
        <v>2841</v>
      </c>
      <c r="C1209" s="72">
        <v>43269</v>
      </c>
      <c r="D1209" s="22" t="s">
        <v>493</v>
      </c>
      <c r="E1209" s="67">
        <v>0.19009999999999999</v>
      </c>
      <c r="F1209" s="24" t="s">
        <v>2843</v>
      </c>
      <c r="G1209" s="25" t="s">
        <v>2842</v>
      </c>
      <c r="H1209" s="24">
        <v>3010</v>
      </c>
      <c r="I1209" s="27">
        <v>0.5</v>
      </c>
      <c r="J1209" s="70">
        <v>26690</v>
      </c>
      <c r="K1209" s="27">
        <f t="shared" si="113"/>
        <v>76260</v>
      </c>
      <c r="N1209" s="27">
        <f t="shared" si="114"/>
        <v>0.5</v>
      </c>
    </row>
    <row r="1210" spans="1:15" s="43" customFormat="1" x14ac:dyDescent="0.2">
      <c r="A1210" s="39">
        <v>431</v>
      </c>
      <c r="B1210" s="40"/>
      <c r="C1210" s="41">
        <v>43269</v>
      </c>
      <c r="D1210" s="42" t="s">
        <v>2844</v>
      </c>
      <c r="E1210" s="39">
        <v>6.0970000000000004</v>
      </c>
      <c r="F1210" s="43" t="s">
        <v>2845</v>
      </c>
      <c r="G1210" s="44" t="s">
        <v>2846</v>
      </c>
      <c r="H1210" s="43">
        <v>1110</v>
      </c>
      <c r="I1210" s="45">
        <v>0.5</v>
      </c>
      <c r="J1210" s="45">
        <v>27010</v>
      </c>
      <c r="K1210" s="45">
        <f t="shared" si="113"/>
        <v>77170</v>
      </c>
      <c r="L1210" s="46">
        <v>88500</v>
      </c>
      <c r="M1210" s="46">
        <v>354</v>
      </c>
      <c r="N1210" s="45">
        <f t="shared" si="114"/>
        <v>354.5</v>
      </c>
      <c r="O1210" s="47"/>
    </row>
    <row r="1211" spans="1:15" x14ac:dyDescent="0.2">
      <c r="N1211" s="27">
        <f>SUM(N1196:N1210)</f>
        <v>1272.5</v>
      </c>
      <c r="O1211" s="36">
        <v>67783</v>
      </c>
    </row>
    <row r="1212" spans="1:15" x14ac:dyDescent="0.2">
      <c r="O1212" s="38"/>
    </row>
    <row r="1213" spans="1:15" x14ac:dyDescent="0.2">
      <c r="A1213" s="67">
        <v>430</v>
      </c>
      <c r="C1213" s="72">
        <v>43269</v>
      </c>
      <c r="D1213" s="22" t="s">
        <v>2851</v>
      </c>
      <c r="E1213" s="67">
        <v>1.6759999999999999</v>
      </c>
      <c r="F1213" s="24" t="s">
        <v>2852</v>
      </c>
      <c r="G1213" s="25" t="s">
        <v>2853</v>
      </c>
      <c r="H1213" s="24">
        <v>1070</v>
      </c>
      <c r="I1213" s="27">
        <v>0.5</v>
      </c>
      <c r="J1213" s="70">
        <v>2050</v>
      </c>
      <c r="K1213" s="27">
        <f t="shared" si="113"/>
        <v>5860</v>
      </c>
      <c r="L1213" s="71">
        <v>17000</v>
      </c>
      <c r="M1213" s="71">
        <v>68</v>
      </c>
      <c r="N1213" s="27">
        <f t="shared" si="114"/>
        <v>68.5</v>
      </c>
      <c r="O1213" s="38"/>
    </row>
    <row r="1214" spans="1:15" x14ac:dyDescent="0.2">
      <c r="A1214" s="67">
        <v>428</v>
      </c>
      <c r="C1214" s="72">
        <v>43269</v>
      </c>
      <c r="D1214" s="22" t="s">
        <v>2822</v>
      </c>
      <c r="E1214" s="67" t="s">
        <v>2826</v>
      </c>
      <c r="F1214" s="24" t="s">
        <v>1583</v>
      </c>
      <c r="G1214" s="25" t="s">
        <v>2788</v>
      </c>
      <c r="H1214" s="24">
        <v>3010</v>
      </c>
      <c r="I1214" s="27">
        <v>2</v>
      </c>
      <c r="J1214" s="70">
        <v>22870</v>
      </c>
      <c r="K1214" s="27">
        <f t="shared" ref="K1214:K1217" si="115">ROUND(J1214/0.35,-1)</f>
        <v>65340</v>
      </c>
      <c r="L1214" s="71">
        <v>90000</v>
      </c>
      <c r="M1214" s="71">
        <v>361</v>
      </c>
      <c r="N1214" s="27">
        <v>362</v>
      </c>
      <c r="O1214" s="38"/>
    </row>
    <row r="1215" spans="1:15" x14ac:dyDescent="0.2">
      <c r="D1215" s="22" t="s">
        <v>2823</v>
      </c>
      <c r="E1215" s="67" t="s">
        <v>2826</v>
      </c>
      <c r="F1215" s="24" t="s">
        <v>87</v>
      </c>
      <c r="G1215" s="25" t="s">
        <v>87</v>
      </c>
      <c r="K1215" s="27">
        <f t="shared" si="115"/>
        <v>0</v>
      </c>
      <c r="N1215" s="27">
        <f t="shared" ref="N1215:N1217" si="116">SUM(I1215+M1215)</f>
        <v>0</v>
      </c>
      <c r="O1215" s="38"/>
    </row>
    <row r="1216" spans="1:15" x14ac:dyDescent="0.2">
      <c r="D1216" s="22" t="s">
        <v>2824</v>
      </c>
      <c r="E1216" s="67">
        <v>4.2299999999999997E-2</v>
      </c>
      <c r="F1216" s="24" t="s">
        <v>87</v>
      </c>
      <c r="G1216" s="25" t="s">
        <v>87</v>
      </c>
      <c r="K1216" s="27">
        <f t="shared" si="115"/>
        <v>0</v>
      </c>
      <c r="N1216" s="27">
        <f t="shared" si="116"/>
        <v>0</v>
      </c>
      <c r="O1216" s="38"/>
    </row>
    <row r="1217" spans="1:15" x14ac:dyDescent="0.2">
      <c r="D1217" s="22" t="s">
        <v>2825</v>
      </c>
      <c r="E1217" s="67" t="s">
        <v>2827</v>
      </c>
      <c r="F1217" s="24" t="s">
        <v>87</v>
      </c>
      <c r="G1217" s="25" t="s">
        <v>87</v>
      </c>
      <c r="K1217" s="27">
        <f t="shared" si="115"/>
        <v>0</v>
      </c>
      <c r="N1217" s="27">
        <f t="shared" si="116"/>
        <v>0</v>
      </c>
      <c r="O1217" s="38"/>
    </row>
    <row r="1218" spans="1:15" x14ac:dyDescent="0.2">
      <c r="A1218" s="67">
        <v>432</v>
      </c>
      <c r="C1218" s="72">
        <v>43269</v>
      </c>
      <c r="D1218" s="22" t="s">
        <v>2847</v>
      </c>
      <c r="E1218" s="67">
        <v>0.27400000000000002</v>
      </c>
      <c r="F1218" s="24" t="s">
        <v>2849</v>
      </c>
      <c r="G1218" s="25" t="s">
        <v>2850</v>
      </c>
      <c r="H1218" s="24">
        <v>3010</v>
      </c>
      <c r="I1218" s="27">
        <v>1</v>
      </c>
      <c r="J1218" s="70">
        <v>60220</v>
      </c>
      <c r="K1218" s="27">
        <f t="shared" si="113"/>
        <v>172060</v>
      </c>
      <c r="L1218" s="71">
        <v>175000</v>
      </c>
      <c r="M1218" s="71">
        <v>700</v>
      </c>
      <c r="N1218" s="27">
        <f t="shared" si="114"/>
        <v>701</v>
      </c>
      <c r="O1218" s="38"/>
    </row>
    <row r="1219" spans="1:15" x14ac:dyDescent="0.2">
      <c r="D1219" s="22" t="s">
        <v>2848</v>
      </c>
      <c r="E1219" s="67">
        <v>0.1439</v>
      </c>
      <c r="F1219" s="24" t="s">
        <v>87</v>
      </c>
      <c r="G1219" s="25" t="s">
        <v>87</v>
      </c>
      <c r="K1219" s="27">
        <f t="shared" si="113"/>
        <v>0</v>
      </c>
      <c r="N1219" s="27">
        <f t="shared" si="114"/>
        <v>0</v>
      </c>
      <c r="O1219" s="38"/>
    </row>
    <row r="1220" spans="1:15" x14ac:dyDescent="0.2">
      <c r="A1220" s="67">
        <v>433</v>
      </c>
      <c r="C1220" s="72">
        <v>43269</v>
      </c>
      <c r="D1220" s="22" t="s">
        <v>2312</v>
      </c>
      <c r="E1220" s="67">
        <v>4.2706999999999997</v>
      </c>
      <c r="F1220" s="24" t="s">
        <v>2317</v>
      </c>
      <c r="G1220" s="25" t="s">
        <v>1427</v>
      </c>
      <c r="H1220" s="24">
        <v>3010</v>
      </c>
      <c r="I1220" s="27">
        <v>2</v>
      </c>
      <c r="J1220" s="70">
        <v>102090</v>
      </c>
      <c r="K1220" s="27">
        <f t="shared" si="113"/>
        <v>291690</v>
      </c>
      <c r="L1220" s="71">
        <v>90000</v>
      </c>
      <c r="M1220" s="71">
        <v>360</v>
      </c>
      <c r="N1220" s="27">
        <f t="shared" si="114"/>
        <v>362</v>
      </c>
      <c r="O1220" s="38"/>
    </row>
    <row r="1221" spans="1:15" x14ac:dyDescent="0.2">
      <c r="D1221" s="22" t="s">
        <v>2308</v>
      </c>
      <c r="E1221" s="67">
        <v>0.51700000000000002</v>
      </c>
      <c r="F1221" s="24" t="s">
        <v>87</v>
      </c>
      <c r="G1221" s="25" t="s">
        <v>87</v>
      </c>
      <c r="K1221" s="27">
        <f t="shared" si="113"/>
        <v>0</v>
      </c>
      <c r="N1221" s="27">
        <f t="shared" si="114"/>
        <v>0</v>
      </c>
      <c r="O1221" s="38"/>
    </row>
    <row r="1222" spans="1:15" x14ac:dyDescent="0.2">
      <c r="D1222" s="22" t="s">
        <v>2307</v>
      </c>
      <c r="E1222" s="67">
        <v>0.25800000000000001</v>
      </c>
      <c r="F1222" s="24" t="s">
        <v>87</v>
      </c>
      <c r="G1222" s="25" t="s">
        <v>87</v>
      </c>
      <c r="K1222" s="27">
        <f t="shared" si="113"/>
        <v>0</v>
      </c>
      <c r="N1222" s="27">
        <f t="shared" si="114"/>
        <v>0</v>
      </c>
      <c r="O1222" s="38"/>
    </row>
    <row r="1223" spans="1:15" x14ac:dyDescent="0.2">
      <c r="D1223" s="22" t="s">
        <v>2316</v>
      </c>
      <c r="E1223" s="67">
        <v>0.23880000000000001</v>
      </c>
      <c r="F1223" s="24" t="s">
        <v>87</v>
      </c>
      <c r="G1223" s="25" t="s">
        <v>87</v>
      </c>
      <c r="K1223" s="27">
        <f t="shared" si="113"/>
        <v>0</v>
      </c>
      <c r="N1223" s="27">
        <f t="shared" si="114"/>
        <v>0</v>
      </c>
      <c r="O1223" s="38"/>
    </row>
    <row r="1224" spans="1:15" x14ac:dyDescent="0.2">
      <c r="A1224" s="67">
        <v>434</v>
      </c>
      <c r="C1224" s="72">
        <v>43270</v>
      </c>
      <c r="D1224" s="22" t="s">
        <v>2854</v>
      </c>
      <c r="E1224" s="67">
        <v>0.3468</v>
      </c>
      <c r="F1224" s="24" t="s">
        <v>2855</v>
      </c>
      <c r="G1224" s="24" t="s">
        <v>2856</v>
      </c>
      <c r="H1224" s="24">
        <v>3010</v>
      </c>
      <c r="I1224" s="27">
        <v>0.5</v>
      </c>
      <c r="J1224" s="70">
        <v>25640</v>
      </c>
      <c r="K1224" s="27">
        <f t="shared" si="113"/>
        <v>73260</v>
      </c>
      <c r="L1224" s="71">
        <v>84500</v>
      </c>
      <c r="M1224" s="71">
        <v>338</v>
      </c>
      <c r="N1224" s="27">
        <f t="shared" si="114"/>
        <v>338.5</v>
      </c>
      <c r="O1224" s="38"/>
    </row>
    <row r="1225" spans="1:15" s="43" customFormat="1" x14ac:dyDescent="0.2">
      <c r="A1225" s="39">
        <v>435</v>
      </c>
      <c r="B1225" s="40"/>
      <c r="C1225" s="41">
        <v>43270</v>
      </c>
      <c r="D1225" s="42" t="s">
        <v>2857</v>
      </c>
      <c r="E1225" s="39">
        <v>0.1303</v>
      </c>
      <c r="F1225" s="43" t="s">
        <v>2858</v>
      </c>
      <c r="G1225" s="44" t="s">
        <v>2859</v>
      </c>
      <c r="H1225" s="43">
        <v>3010</v>
      </c>
      <c r="I1225" s="45">
        <v>0.5</v>
      </c>
      <c r="J1225" s="45">
        <v>18200</v>
      </c>
      <c r="K1225" s="45">
        <f t="shared" si="113"/>
        <v>52000</v>
      </c>
      <c r="L1225" s="46">
        <v>40916</v>
      </c>
      <c r="M1225" s="46">
        <v>163.66</v>
      </c>
      <c r="N1225" s="45">
        <f t="shared" si="114"/>
        <v>164.16</v>
      </c>
      <c r="O1225" s="47"/>
    </row>
    <row r="1226" spans="1:15" x14ac:dyDescent="0.2">
      <c r="N1226" s="27">
        <f>SUM(N1213:N1225)</f>
        <v>1996.16</v>
      </c>
      <c r="O1226" s="36">
        <v>67792</v>
      </c>
    </row>
    <row r="1228" spans="1:15" x14ac:dyDescent="0.2">
      <c r="A1228" s="67" t="s">
        <v>2860</v>
      </c>
      <c r="C1228" s="72">
        <v>43270</v>
      </c>
      <c r="D1228" s="22" t="s">
        <v>2861</v>
      </c>
      <c r="E1228" s="67">
        <v>5.04</v>
      </c>
      <c r="F1228" s="24" t="s">
        <v>2864</v>
      </c>
      <c r="G1228" s="25" t="s">
        <v>2865</v>
      </c>
      <c r="H1228" s="24">
        <v>1120</v>
      </c>
      <c r="I1228" s="27">
        <v>1.5</v>
      </c>
      <c r="J1228" s="70">
        <v>57590</v>
      </c>
      <c r="K1228" s="27">
        <f t="shared" si="113"/>
        <v>164540</v>
      </c>
      <c r="N1228" s="27">
        <f t="shared" si="114"/>
        <v>1.5</v>
      </c>
    </row>
    <row r="1229" spans="1:15" x14ac:dyDescent="0.2">
      <c r="D1229" s="22" t="s">
        <v>2862</v>
      </c>
      <c r="E1229" s="67">
        <v>20.166</v>
      </c>
      <c r="F1229" s="24" t="s">
        <v>87</v>
      </c>
      <c r="G1229" s="25" t="s">
        <v>87</v>
      </c>
      <c r="K1229" s="27">
        <f t="shared" si="113"/>
        <v>0</v>
      </c>
      <c r="N1229" s="27">
        <f t="shared" si="114"/>
        <v>0</v>
      </c>
    </row>
    <row r="1230" spans="1:15" x14ac:dyDescent="0.2">
      <c r="D1230" s="22" t="s">
        <v>2863</v>
      </c>
      <c r="E1230" s="67">
        <v>11.36</v>
      </c>
      <c r="F1230" s="24" t="s">
        <v>87</v>
      </c>
      <c r="G1230" s="25" t="s">
        <v>87</v>
      </c>
      <c r="K1230" s="27">
        <f t="shared" si="113"/>
        <v>0</v>
      </c>
      <c r="N1230" s="27">
        <f t="shared" si="114"/>
        <v>0</v>
      </c>
    </row>
    <row r="1231" spans="1:15" x14ac:dyDescent="0.2">
      <c r="A1231" s="67" t="s">
        <v>2866</v>
      </c>
      <c r="C1231" s="72">
        <v>43270</v>
      </c>
      <c r="D1231" s="22" t="s">
        <v>2867</v>
      </c>
      <c r="E1231" s="67">
        <v>2.3050000000000002</v>
      </c>
      <c r="F1231" s="24" t="s">
        <v>2868</v>
      </c>
      <c r="G1231" s="25" t="s">
        <v>2869</v>
      </c>
      <c r="H1231" s="24">
        <v>1090</v>
      </c>
      <c r="I1231" s="27">
        <v>0.5</v>
      </c>
      <c r="J1231" s="70">
        <v>20400</v>
      </c>
      <c r="K1231" s="27">
        <f t="shared" si="113"/>
        <v>58290</v>
      </c>
      <c r="N1231" s="27">
        <f t="shared" si="114"/>
        <v>0.5</v>
      </c>
    </row>
    <row r="1232" spans="1:15" x14ac:dyDescent="0.2">
      <c r="A1232" s="67">
        <v>436</v>
      </c>
      <c r="C1232" s="72">
        <v>43270</v>
      </c>
      <c r="D1232" s="22" t="s">
        <v>2870</v>
      </c>
      <c r="E1232" s="72">
        <v>5.6120000000000001</v>
      </c>
      <c r="F1232" s="24" t="s">
        <v>2871</v>
      </c>
      <c r="G1232" s="25" t="s">
        <v>2872</v>
      </c>
      <c r="H1232" s="24">
        <v>1220</v>
      </c>
      <c r="I1232" s="27">
        <v>0.5</v>
      </c>
      <c r="J1232" s="70">
        <v>11250</v>
      </c>
      <c r="K1232" s="27">
        <f t="shared" ref="K1232:K1292" si="117">ROUND(J1232/0.35,-1)</f>
        <v>32140</v>
      </c>
      <c r="L1232" s="71">
        <v>52000</v>
      </c>
      <c r="M1232" s="71">
        <v>208</v>
      </c>
      <c r="N1232" s="27">
        <f t="shared" ref="N1232:N1292" si="118">SUM(I1232+M1232)</f>
        <v>208.5</v>
      </c>
    </row>
    <row r="1233" spans="1:15" x14ac:dyDescent="0.2">
      <c r="A1233" s="67">
        <v>437</v>
      </c>
      <c r="C1233" s="72">
        <v>43270</v>
      </c>
      <c r="D1233" s="22" t="s">
        <v>2873</v>
      </c>
      <c r="E1233" s="67">
        <v>7.84</v>
      </c>
      <c r="F1233" s="24" t="s">
        <v>2875</v>
      </c>
      <c r="G1233" s="25" t="s">
        <v>2876</v>
      </c>
      <c r="H1233" s="24">
        <v>1050</v>
      </c>
      <c r="I1233" s="27">
        <v>1</v>
      </c>
      <c r="J1233" s="70">
        <v>13870</v>
      </c>
      <c r="K1233" s="27">
        <f t="shared" si="117"/>
        <v>39630</v>
      </c>
      <c r="L1233" s="71">
        <v>40000</v>
      </c>
      <c r="M1233" s="71">
        <v>160</v>
      </c>
      <c r="N1233" s="27">
        <f t="shared" si="118"/>
        <v>161</v>
      </c>
    </row>
    <row r="1234" spans="1:15" x14ac:dyDescent="0.2">
      <c r="D1234" s="22" t="s">
        <v>2874</v>
      </c>
      <c r="K1234" s="27">
        <f t="shared" si="117"/>
        <v>0</v>
      </c>
      <c r="N1234" s="27">
        <f t="shared" si="118"/>
        <v>0</v>
      </c>
    </row>
    <row r="1235" spans="1:15" x14ac:dyDescent="0.2">
      <c r="A1235" s="67" t="s">
        <v>2877</v>
      </c>
      <c r="C1235" s="72">
        <v>43270</v>
      </c>
      <c r="D1235" s="22" t="s">
        <v>2878</v>
      </c>
      <c r="E1235" s="67">
        <v>1.9219999999999999</v>
      </c>
      <c r="F1235" s="24" t="s">
        <v>2879</v>
      </c>
      <c r="G1235" s="24" t="s">
        <v>2880</v>
      </c>
      <c r="H1235" s="24">
        <v>1100</v>
      </c>
      <c r="I1235" s="27">
        <v>0.5</v>
      </c>
      <c r="J1235" s="70">
        <v>55100</v>
      </c>
      <c r="K1235" s="27">
        <f t="shared" si="117"/>
        <v>157430</v>
      </c>
      <c r="N1235" s="27">
        <f t="shared" si="118"/>
        <v>0.5</v>
      </c>
    </row>
    <row r="1236" spans="1:15" x14ac:dyDescent="0.2">
      <c r="A1236" s="67" t="s">
        <v>2889</v>
      </c>
      <c r="C1236" s="72">
        <v>43271</v>
      </c>
      <c r="D1236" s="22" t="s">
        <v>2890</v>
      </c>
      <c r="E1236" s="67" t="s">
        <v>2893</v>
      </c>
      <c r="F1236" s="24" t="s">
        <v>2894</v>
      </c>
      <c r="G1236" s="24" t="s">
        <v>2895</v>
      </c>
      <c r="H1236" s="24">
        <v>2050</v>
      </c>
      <c r="I1236" s="27">
        <v>1.5</v>
      </c>
      <c r="J1236" s="70">
        <v>24750</v>
      </c>
      <c r="K1236" s="27">
        <f t="shared" si="117"/>
        <v>70710</v>
      </c>
      <c r="N1236" s="27">
        <f t="shared" si="118"/>
        <v>1.5</v>
      </c>
      <c r="O1236" s="38"/>
    </row>
    <row r="1237" spans="1:15" x14ac:dyDescent="0.2">
      <c r="D1237" s="22" t="s">
        <v>2891</v>
      </c>
      <c r="E1237" s="67">
        <v>0.2198</v>
      </c>
      <c r="F1237" s="24" t="s">
        <v>87</v>
      </c>
      <c r="G1237" s="25" t="s">
        <v>87</v>
      </c>
      <c r="K1237" s="27">
        <f t="shared" si="117"/>
        <v>0</v>
      </c>
      <c r="N1237" s="27">
        <f t="shared" si="118"/>
        <v>0</v>
      </c>
      <c r="O1237" s="38"/>
    </row>
    <row r="1238" spans="1:15" x14ac:dyDescent="0.2">
      <c r="D1238" s="22" t="s">
        <v>2892</v>
      </c>
      <c r="E1238" s="67">
        <v>0.20100000000000001</v>
      </c>
      <c r="F1238" s="24" t="s">
        <v>87</v>
      </c>
      <c r="G1238" s="25" t="s">
        <v>87</v>
      </c>
      <c r="K1238" s="27">
        <f t="shared" si="117"/>
        <v>0</v>
      </c>
      <c r="N1238" s="27">
        <f t="shared" si="118"/>
        <v>0</v>
      </c>
      <c r="O1238" s="38"/>
    </row>
    <row r="1239" spans="1:15" x14ac:dyDescent="0.2">
      <c r="A1239" s="67" t="s">
        <v>2881</v>
      </c>
      <c r="C1239" s="72">
        <v>43271</v>
      </c>
      <c r="D1239" s="22" t="s">
        <v>2882</v>
      </c>
      <c r="E1239" s="67" t="s">
        <v>2883</v>
      </c>
      <c r="F1239" s="24" t="s">
        <v>2884</v>
      </c>
      <c r="G1239" s="25" t="s">
        <v>2885</v>
      </c>
      <c r="H1239" s="24">
        <v>3010</v>
      </c>
      <c r="I1239" s="27">
        <v>0.5</v>
      </c>
      <c r="J1239" s="70">
        <v>29830</v>
      </c>
      <c r="K1239" s="27">
        <f t="shared" si="117"/>
        <v>85230</v>
      </c>
      <c r="N1239" s="27">
        <f t="shared" si="118"/>
        <v>0.5</v>
      </c>
    </row>
    <row r="1240" spans="1:15" x14ac:dyDescent="0.2">
      <c r="A1240" s="67" t="s">
        <v>2886</v>
      </c>
      <c r="C1240" s="72">
        <v>43271</v>
      </c>
      <c r="D1240" s="22" t="s">
        <v>2887</v>
      </c>
      <c r="E1240" s="67">
        <v>4.7915999999999999</v>
      </c>
      <c r="F1240" s="24" t="s">
        <v>1357</v>
      </c>
      <c r="G1240" s="25" t="s">
        <v>2888</v>
      </c>
      <c r="H1240" s="24">
        <v>1150</v>
      </c>
      <c r="I1240" s="27">
        <v>0.5</v>
      </c>
      <c r="J1240" s="70">
        <v>5030</v>
      </c>
      <c r="K1240" s="27">
        <f t="shared" si="117"/>
        <v>14370</v>
      </c>
      <c r="N1240" s="27">
        <f t="shared" si="118"/>
        <v>0.5</v>
      </c>
    </row>
    <row r="1241" spans="1:15" s="43" customFormat="1" x14ac:dyDescent="0.2">
      <c r="A1241" s="39">
        <v>438</v>
      </c>
      <c r="B1241" s="40"/>
      <c r="C1241" s="41">
        <v>43271</v>
      </c>
      <c r="D1241" s="42" t="s">
        <v>2896</v>
      </c>
      <c r="E1241" s="39" t="s">
        <v>2897</v>
      </c>
      <c r="F1241" s="43" t="s">
        <v>2898</v>
      </c>
      <c r="G1241" s="44" t="s">
        <v>2899</v>
      </c>
      <c r="H1241" s="43">
        <v>3010</v>
      </c>
      <c r="I1241" s="45">
        <v>0.5</v>
      </c>
      <c r="J1241" s="45">
        <v>21400</v>
      </c>
      <c r="K1241" s="45">
        <f t="shared" si="117"/>
        <v>61140</v>
      </c>
      <c r="L1241" s="46">
        <v>85000</v>
      </c>
      <c r="M1241" s="46">
        <v>340</v>
      </c>
      <c r="N1241" s="45">
        <f t="shared" si="118"/>
        <v>340.5</v>
      </c>
      <c r="O1241" s="47"/>
    </row>
    <row r="1242" spans="1:15" x14ac:dyDescent="0.2">
      <c r="E1242" s="72"/>
      <c r="N1242" s="27">
        <f>SUM(N1228:N1241)</f>
        <v>715</v>
      </c>
      <c r="O1242" s="36">
        <v>67813</v>
      </c>
    </row>
    <row r="1244" spans="1:15" x14ac:dyDescent="0.2">
      <c r="A1244" s="67">
        <v>439</v>
      </c>
      <c r="C1244" s="72">
        <v>43271</v>
      </c>
      <c r="D1244" s="22" t="s">
        <v>2900</v>
      </c>
      <c r="E1244" s="67">
        <v>0.54300000000000004</v>
      </c>
      <c r="F1244" s="24" t="s">
        <v>2901</v>
      </c>
      <c r="G1244" s="25" t="s">
        <v>2902</v>
      </c>
      <c r="H1244" s="24">
        <v>3010</v>
      </c>
      <c r="I1244" s="27">
        <v>0.5</v>
      </c>
      <c r="J1244" s="70">
        <v>73840</v>
      </c>
      <c r="K1244" s="27">
        <f t="shared" si="117"/>
        <v>210970</v>
      </c>
      <c r="L1244" s="71">
        <v>195000</v>
      </c>
      <c r="M1244" s="71">
        <v>780</v>
      </c>
      <c r="N1244" s="27">
        <f t="shared" si="118"/>
        <v>780.5</v>
      </c>
    </row>
    <row r="1245" spans="1:15" x14ac:dyDescent="0.2">
      <c r="A1245" s="67">
        <v>440</v>
      </c>
      <c r="C1245" s="72">
        <v>43271</v>
      </c>
      <c r="D1245" s="22" t="s">
        <v>2903</v>
      </c>
      <c r="E1245" s="67">
        <v>0.12</v>
      </c>
      <c r="F1245" s="24" t="s">
        <v>2905</v>
      </c>
      <c r="G1245" s="25" t="s">
        <v>2906</v>
      </c>
      <c r="H1245" s="24">
        <v>3010</v>
      </c>
      <c r="I1245" s="27">
        <v>1</v>
      </c>
      <c r="J1245" s="70">
        <v>27930</v>
      </c>
      <c r="K1245" s="27">
        <f t="shared" si="117"/>
        <v>79800</v>
      </c>
      <c r="L1245" s="71">
        <v>62320</v>
      </c>
      <c r="M1245" s="71">
        <v>249.6</v>
      </c>
      <c r="N1245" s="27">
        <f t="shared" si="118"/>
        <v>250.6</v>
      </c>
    </row>
    <row r="1246" spans="1:15" x14ac:dyDescent="0.2">
      <c r="D1246" s="22" t="s">
        <v>2904</v>
      </c>
      <c r="E1246" s="67">
        <v>0.38100000000000001</v>
      </c>
      <c r="F1246" s="24" t="s">
        <v>87</v>
      </c>
      <c r="G1246" s="25" t="s">
        <v>87</v>
      </c>
      <c r="K1246" s="27">
        <f t="shared" si="117"/>
        <v>0</v>
      </c>
      <c r="N1246" s="27">
        <f t="shared" si="118"/>
        <v>0</v>
      </c>
    </row>
    <row r="1247" spans="1:15" x14ac:dyDescent="0.2">
      <c r="A1247" s="67">
        <v>441</v>
      </c>
      <c r="C1247" s="72">
        <v>43271</v>
      </c>
      <c r="D1247" s="22" t="s">
        <v>2907</v>
      </c>
      <c r="E1247" s="67" t="s">
        <v>2908</v>
      </c>
      <c r="F1247" s="24" t="s">
        <v>2909</v>
      </c>
      <c r="G1247" s="25" t="s">
        <v>2910</v>
      </c>
      <c r="H1247" s="24">
        <v>3010</v>
      </c>
      <c r="I1247" s="27">
        <v>0.5</v>
      </c>
      <c r="J1247" s="70">
        <v>27140</v>
      </c>
      <c r="K1247" s="27">
        <f t="shared" si="117"/>
        <v>77540</v>
      </c>
      <c r="L1247" s="71">
        <v>46000</v>
      </c>
      <c r="M1247" s="71">
        <v>184</v>
      </c>
      <c r="N1247" s="27">
        <f t="shared" si="118"/>
        <v>184.5</v>
      </c>
    </row>
    <row r="1248" spans="1:15" x14ac:dyDescent="0.2">
      <c r="A1248" s="67" t="s">
        <v>2911</v>
      </c>
      <c r="C1248" s="72">
        <v>43271</v>
      </c>
      <c r="D1248" s="22" t="s">
        <v>2096</v>
      </c>
      <c r="E1248" s="67" t="s">
        <v>2912</v>
      </c>
      <c r="F1248" s="24" t="s">
        <v>2913</v>
      </c>
      <c r="G1248" s="25" t="s">
        <v>2914</v>
      </c>
      <c r="H1248" s="24">
        <v>2010</v>
      </c>
      <c r="I1248" s="27">
        <v>0.5</v>
      </c>
      <c r="J1248" s="70">
        <v>13960</v>
      </c>
      <c r="K1248" s="27">
        <f t="shared" si="117"/>
        <v>39890</v>
      </c>
      <c r="N1248" s="27">
        <f t="shared" si="118"/>
        <v>0.5</v>
      </c>
    </row>
    <row r="1249" spans="1:15" x14ac:dyDescent="0.2">
      <c r="A1249" s="67">
        <v>443</v>
      </c>
      <c r="C1249" s="72">
        <v>43271</v>
      </c>
      <c r="D1249" s="22" t="s">
        <v>2915</v>
      </c>
      <c r="E1249" s="67">
        <v>216.14099999999999</v>
      </c>
      <c r="F1249" s="24" t="s">
        <v>2918</v>
      </c>
      <c r="G1249" s="25" t="s">
        <v>2919</v>
      </c>
      <c r="H1249" s="24">
        <v>1010</v>
      </c>
      <c r="I1249" s="27">
        <v>1.5</v>
      </c>
      <c r="J1249" s="70">
        <v>383060</v>
      </c>
      <c r="K1249" s="27">
        <f t="shared" si="117"/>
        <v>1094460</v>
      </c>
      <c r="L1249" s="71">
        <v>1188000</v>
      </c>
      <c r="M1249" s="71">
        <v>4752</v>
      </c>
      <c r="N1249" s="27">
        <f t="shared" si="118"/>
        <v>4753.5</v>
      </c>
    </row>
    <row r="1250" spans="1:15" x14ac:dyDescent="0.2">
      <c r="D1250" s="22" t="s">
        <v>2916</v>
      </c>
      <c r="F1250" s="24" t="s">
        <v>87</v>
      </c>
      <c r="G1250" s="25" t="s">
        <v>87</v>
      </c>
      <c r="K1250" s="27">
        <f t="shared" si="117"/>
        <v>0</v>
      </c>
      <c r="N1250" s="27">
        <f t="shared" si="118"/>
        <v>0</v>
      </c>
    </row>
    <row r="1251" spans="1:15" x14ac:dyDescent="0.2">
      <c r="D1251" s="22" t="s">
        <v>2917</v>
      </c>
      <c r="F1251" s="24" t="s">
        <v>87</v>
      </c>
      <c r="G1251" s="25" t="s">
        <v>87</v>
      </c>
      <c r="K1251" s="27">
        <f t="shared" si="117"/>
        <v>0</v>
      </c>
      <c r="N1251" s="27">
        <f t="shared" si="118"/>
        <v>0</v>
      </c>
    </row>
    <row r="1252" spans="1:15" x14ac:dyDescent="0.2">
      <c r="A1252" s="67">
        <v>442</v>
      </c>
      <c r="C1252" s="72">
        <v>43271</v>
      </c>
      <c r="D1252" s="22" t="s">
        <v>2920</v>
      </c>
      <c r="E1252" s="67">
        <v>0.26800000000000002</v>
      </c>
      <c r="F1252" s="24" t="s">
        <v>2772</v>
      </c>
      <c r="G1252" s="25" t="s">
        <v>1189</v>
      </c>
      <c r="H1252" s="24">
        <v>3010</v>
      </c>
      <c r="I1252" s="27">
        <v>0.5</v>
      </c>
      <c r="J1252" s="70">
        <v>13960</v>
      </c>
      <c r="K1252" s="27">
        <f t="shared" si="117"/>
        <v>39890</v>
      </c>
      <c r="L1252" s="71">
        <v>3531.19</v>
      </c>
      <c r="M1252" s="71">
        <v>14.12</v>
      </c>
      <c r="N1252" s="27">
        <f t="shared" si="118"/>
        <v>14.62</v>
      </c>
    </row>
    <row r="1253" spans="1:15" x14ac:dyDescent="0.2">
      <c r="A1253" s="67" t="s">
        <v>2921</v>
      </c>
      <c r="C1253" s="72">
        <v>43271</v>
      </c>
      <c r="D1253" s="22" t="s">
        <v>2922</v>
      </c>
      <c r="E1253" s="67">
        <v>8.1980000000000004</v>
      </c>
      <c r="F1253" s="24" t="s">
        <v>2924</v>
      </c>
      <c r="G1253" s="25" t="s">
        <v>2925</v>
      </c>
      <c r="H1253" s="24">
        <v>1130</v>
      </c>
      <c r="I1253" s="27">
        <v>1</v>
      </c>
      <c r="J1253" s="70">
        <v>35540</v>
      </c>
      <c r="K1253" s="27">
        <f t="shared" si="117"/>
        <v>101540</v>
      </c>
      <c r="N1253" s="27">
        <f t="shared" si="118"/>
        <v>1</v>
      </c>
    </row>
    <row r="1254" spans="1:15" s="43" customFormat="1" x14ac:dyDescent="0.2">
      <c r="A1254" s="39"/>
      <c r="B1254" s="40"/>
      <c r="C1254" s="41"/>
      <c r="D1254" s="42" t="s">
        <v>2923</v>
      </c>
      <c r="E1254" s="39"/>
      <c r="G1254" s="44"/>
      <c r="I1254" s="45"/>
      <c r="J1254" s="45"/>
      <c r="K1254" s="45">
        <f t="shared" si="117"/>
        <v>0</v>
      </c>
      <c r="L1254" s="46"/>
      <c r="M1254" s="46"/>
      <c r="N1254" s="45">
        <f t="shared" si="118"/>
        <v>0</v>
      </c>
      <c r="O1254" s="47"/>
    </row>
    <row r="1255" spans="1:15" x14ac:dyDescent="0.2">
      <c r="K1255" s="27">
        <f t="shared" si="117"/>
        <v>0</v>
      </c>
      <c r="N1255" s="27">
        <f>SUM(N1244:N1254)</f>
        <v>5985.22</v>
      </c>
      <c r="O1255" s="36">
        <v>67821</v>
      </c>
    </row>
    <row r="1257" spans="1:15" x14ac:dyDescent="0.2">
      <c r="A1257" s="67" t="s">
        <v>2926</v>
      </c>
      <c r="C1257" s="72">
        <v>43272</v>
      </c>
      <c r="D1257" s="22" t="s">
        <v>2927</v>
      </c>
      <c r="E1257" s="67" t="s">
        <v>2929</v>
      </c>
      <c r="F1257" s="24" t="s">
        <v>2930</v>
      </c>
      <c r="G1257" s="24" t="s">
        <v>2931</v>
      </c>
      <c r="H1257" s="24">
        <v>1150</v>
      </c>
      <c r="I1257" s="27">
        <v>1</v>
      </c>
      <c r="J1257" s="70">
        <v>21230</v>
      </c>
      <c r="K1257" s="27">
        <f t="shared" si="117"/>
        <v>60660</v>
      </c>
      <c r="N1257" s="27">
        <f t="shared" si="118"/>
        <v>1</v>
      </c>
    </row>
    <row r="1258" spans="1:15" x14ac:dyDescent="0.2">
      <c r="D1258" s="22" t="s">
        <v>2928</v>
      </c>
      <c r="E1258" s="67" t="s">
        <v>2929</v>
      </c>
      <c r="F1258" s="24" t="s">
        <v>87</v>
      </c>
      <c r="G1258" s="25" t="s">
        <v>87</v>
      </c>
      <c r="K1258" s="27">
        <f t="shared" si="117"/>
        <v>0</v>
      </c>
      <c r="N1258" s="27">
        <f t="shared" si="118"/>
        <v>0</v>
      </c>
    </row>
    <row r="1259" spans="1:15" x14ac:dyDescent="0.2">
      <c r="A1259" s="67" t="s">
        <v>2932</v>
      </c>
      <c r="C1259" s="72">
        <v>43272</v>
      </c>
      <c r="D1259" s="22" t="s">
        <v>2933</v>
      </c>
      <c r="E1259" s="67">
        <v>28.6</v>
      </c>
      <c r="F1259" s="24" t="s">
        <v>2934</v>
      </c>
      <c r="G1259" s="25" t="s">
        <v>2935</v>
      </c>
      <c r="H1259" s="24">
        <v>1220</v>
      </c>
      <c r="I1259" s="27">
        <v>0.5</v>
      </c>
      <c r="J1259" s="70">
        <v>78030</v>
      </c>
      <c r="K1259" s="27">
        <f t="shared" si="117"/>
        <v>222940</v>
      </c>
      <c r="N1259" s="27">
        <f t="shared" si="118"/>
        <v>0.5</v>
      </c>
    </row>
    <row r="1260" spans="1:15" x14ac:dyDescent="0.2">
      <c r="A1260" s="67">
        <v>444</v>
      </c>
      <c r="C1260" s="72">
        <v>43272</v>
      </c>
      <c r="D1260" s="22" t="s">
        <v>2936</v>
      </c>
      <c r="E1260" s="67">
        <v>11.5</v>
      </c>
      <c r="F1260" s="24" t="s">
        <v>2937</v>
      </c>
      <c r="G1260" s="25" t="s">
        <v>2938</v>
      </c>
      <c r="H1260" s="24">
        <v>1120</v>
      </c>
      <c r="I1260" s="27">
        <v>0.5</v>
      </c>
      <c r="J1260" s="70">
        <v>50930</v>
      </c>
      <c r="K1260" s="27">
        <f t="shared" si="117"/>
        <v>145510</v>
      </c>
      <c r="L1260" s="71">
        <v>136858.29</v>
      </c>
      <c r="M1260" s="71">
        <v>547.6</v>
      </c>
      <c r="N1260" s="27">
        <f t="shared" si="118"/>
        <v>548.1</v>
      </c>
    </row>
    <row r="1261" spans="1:15" x14ac:dyDescent="0.2">
      <c r="A1261" s="67">
        <v>446</v>
      </c>
      <c r="C1261" s="72">
        <v>43272</v>
      </c>
      <c r="D1261" s="22" t="s">
        <v>2939</v>
      </c>
      <c r="E1261" s="67">
        <v>4.2538</v>
      </c>
      <c r="F1261" s="24" t="s">
        <v>2940</v>
      </c>
      <c r="G1261" s="25" t="s">
        <v>2941</v>
      </c>
      <c r="H1261" s="24">
        <v>1100</v>
      </c>
      <c r="I1261" s="27">
        <v>0.5</v>
      </c>
      <c r="J1261" s="70">
        <v>25990</v>
      </c>
      <c r="K1261" s="27">
        <f t="shared" si="117"/>
        <v>74260</v>
      </c>
      <c r="L1261" s="71">
        <v>96000</v>
      </c>
      <c r="M1261" s="71">
        <v>384</v>
      </c>
      <c r="N1261" s="27">
        <f t="shared" si="118"/>
        <v>384.5</v>
      </c>
    </row>
    <row r="1262" spans="1:15" x14ac:dyDescent="0.2">
      <c r="A1262" s="67" t="s">
        <v>2942</v>
      </c>
      <c r="C1262" s="72">
        <v>43272</v>
      </c>
      <c r="D1262" s="22" t="s">
        <v>894</v>
      </c>
      <c r="E1262" s="67">
        <v>21.111000000000001</v>
      </c>
      <c r="F1262" s="24" t="s">
        <v>2943</v>
      </c>
      <c r="G1262" s="24" t="s">
        <v>895</v>
      </c>
      <c r="H1262" s="24">
        <v>1050</v>
      </c>
      <c r="I1262" s="27">
        <v>0.5</v>
      </c>
      <c r="J1262" s="70">
        <v>31700</v>
      </c>
      <c r="K1262" s="27">
        <f t="shared" si="117"/>
        <v>90570</v>
      </c>
      <c r="N1262" s="27">
        <f t="shared" si="118"/>
        <v>0.5</v>
      </c>
    </row>
    <row r="1263" spans="1:15" x14ac:dyDescent="0.2">
      <c r="A1263" s="67">
        <v>447</v>
      </c>
      <c r="C1263" s="72">
        <v>43273</v>
      </c>
      <c r="D1263" s="22" t="s">
        <v>2944</v>
      </c>
      <c r="E1263" s="67" t="s">
        <v>2945</v>
      </c>
      <c r="F1263" s="24" t="s">
        <v>2947</v>
      </c>
      <c r="G1263" s="25" t="s">
        <v>2948</v>
      </c>
      <c r="H1263" s="24">
        <v>3010</v>
      </c>
      <c r="I1263" s="27">
        <v>1</v>
      </c>
      <c r="J1263" s="70">
        <v>32360</v>
      </c>
      <c r="K1263" s="27">
        <f t="shared" si="117"/>
        <v>92460</v>
      </c>
      <c r="L1263" s="71">
        <v>75000</v>
      </c>
      <c r="M1263" s="71">
        <v>300</v>
      </c>
      <c r="N1263" s="27">
        <f t="shared" si="118"/>
        <v>301</v>
      </c>
    </row>
    <row r="1264" spans="1:15" x14ac:dyDescent="0.2">
      <c r="D1264" s="22" t="s">
        <v>2949</v>
      </c>
      <c r="E1264" s="67" t="s">
        <v>2946</v>
      </c>
      <c r="F1264" s="24" t="s">
        <v>87</v>
      </c>
      <c r="G1264" s="25" t="s">
        <v>87</v>
      </c>
      <c r="K1264" s="27">
        <f t="shared" si="117"/>
        <v>0</v>
      </c>
      <c r="N1264" s="27">
        <f t="shared" si="118"/>
        <v>0</v>
      </c>
    </row>
    <row r="1265" spans="1:15" s="43" customFormat="1" x14ac:dyDescent="0.2">
      <c r="A1265" s="39">
        <v>448</v>
      </c>
      <c r="B1265" s="40"/>
      <c r="C1265" s="41">
        <v>43273</v>
      </c>
      <c r="D1265" s="42" t="s">
        <v>2950</v>
      </c>
      <c r="E1265" s="39" t="s">
        <v>2951</v>
      </c>
      <c r="F1265" s="43" t="s">
        <v>2952</v>
      </c>
      <c r="G1265" s="44" t="s">
        <v>2953</v>
      </c>
      <c r="H1265" s="43">
        <v>3010</v>
      </c>
      <c r="I1265" s="45">
        <v>0.5</v>
      </c>
      <c r="J1265" s="45">
        <v>9410</v>
      </c>
      <c r="K1265" s="45">
        <f t="shared" si="117"/>
        <v>26890</v>
      </c>
      <c r="L1265" s="46">
        <v>24500</v>
      </c>
      <c r="M1265" s="46">
        <v>98</v>
      </c>
      <c r="N1265" s="45">
        <f t="shared" si="118"/>
        <v>98.5</v>
      </c>
      <c r="O1265" s="47"/>
    </row>
    <row r="1266" spans="1:15" x14ac:dyDescent="0.2">
      <c r="K1266" s="27">
        <f t="shared" si="117"/>
        <v>0</v>
      </c>
      <c r="N1266" s="27">
        <f>SUM(N1257:N1265)</f>
        <v>1334.1</v>
      </c>
      <c r="O1266" s="36">
        <v>67841</v>
      </c>
    </row>
    <row r="1267" spans="1:15" x14ac:dyDescent="0.2">
      <c r="O1267" s="38"/>
    </row>
    <row r="1268" spans="1:15" x14ac:dyDescent="0.2">
      <c r="A1268" s="67" t="s">
        <v>2954</v>
      </c>
      <c r="C1268" s="72">
        <v>43272</v>
      </c>
      <c r="D1268" s="22" t="s">
        <v>2959</v>
      </c>
      <c r="E1268" s="67">
        <v>3.01</v>
      </c>
      <c r="F1268" s="24" t="s">
        <v>2960</v>
      </c>
      <c r="G1268" s="25" t="s">
        <v>2961</v>
      </c>
      <c r="H1268" s="24">
        <v>1070</v>
      </c>
      <c r="I1268" s="27">
        <v>1</v>
      </c>
      <c r="J1268" s="70">
        <v>11310</v>
      </c>
      <c r="K1268" s="27">
        <f t="shared" si="117"/>
        <v>32310</v>
      </c>
      <c r="N1268" s="27">
        <v>1</v>
      </c>
    </row>
    <row r="1269" spans="1:15" x14ac:dyDescent="0.2">
      <c r="D1269" s="22" t="s">
        <v>2962</v>
      </c>
      <c r="E1269" s="67">
        <v>1.85</v>
      </c>
      <c r="F1269" s="24" t="s">
        <v>87</v>
      </c>
      <c r="G1269" s="25" t="s">
        <v>87</v>
      </c>
      <c r="K1269" s="27">
        <f t="shared" si="117"/>
        <v>0</v>
      </c>
      <c r="N1269" s="27">
        <f t="shared" si="118"/>
        <v>0</v>
      </c>
    </row>
    <row r="1270" spans="1:15" x14ac:dyDescent="0.2">
      <c r="A1270" s="67">
        <v>450</v>
      </c>
      <c r="C1270" s="72">
        <v>43273</v>
      </c>
      <c r="D1270" s="22" t="s">
        <v>2955</v>
      </c>
      <c r="E1270" s="67">
        <v>10.755000000000001</v>
      </c>
      <c r="F1270" s="24" t="s">
        <v>2957</v>
      </c>
      <c r="G1270" s="25" t="s">
        <v>2958</v>
      </c>
      <c r="H1270" s="24">
        <v>1200</v>
      </c>
      <c r="I1270" s="27">
        <v>1</v>
      </c>
      <c r="J1270" s="70">
        <v>19020</v>
      </c>
      <c r="K1270" s="27">
        <f t="shared" si="117"/>
        <v>54340</v>
      </c>
      <c r="L1270" s="71">
        <v>35000</v>
      </c>
      <c r="M1270" s="71">
        <v>140</v>
      </c>
      <c r="N1270" s="27">
        <f t="shared" si="118"/>
        <v>141</v>
      </c>
    </row>
    <row r="1271" spans="1:15" x14ac:dyDescent="0.2">
      <c r="D1271" s="22" t="s">
        <v>2956</v>
      </c>
      <c r="F1271" s="24" t="s">
        <v>87</v>
      </c>
      <c r="G1271" s="24" t="s">
        <v>87</v>
      </c>
      <c r="K1271" s="27">
        <f t="shared" si="117"/>
        <v>0</v>
      </c>
      <c r="N1271" s="27">
        <f t="shared" si="118"/>
        <v>0</v>
      </c>
    </row>
    <row r="1272" spans="1:15" x14ac:dyDescent="0.2">
      <c r="A1272" s="67">
        <v>449</v>
      </c>
      <c r="C1272" s="72">
        <v>43273</v>
      </c>
      <c r="D1272" s="22" t="s">
        <v>2965</v>
      </c>
      <c r="E1272" s="67" t="s">
        <v>2966</v>
      </c>
      <c r="F1272" s="24" t="s">
        <v>2967</v>
      </c>
      <c r="G1272" s="25" t="s">
        <v>2968</v>
      </c>
      <c r="H1272" s="24">
        <v>1150</v>
      </c>
      <c r="I1272" s="27">
        <v>0.5</v>
      </c>
      <c r="J1272" s="70">
        <v>29860</v>
      </c>
      <c r="K1272" s="27">
        <f t="shared" si="117"/>
        <v>85310</v>
      </c>
      <c r="L1272" s="71">
        <v>110000</v>
      </c>
      <c r="M1272" s="71">
        <v>440</v>
      </c>
      <c r="N1272" s="27">
        <f t="shared" si="118"/>
        <v>440.5</v>
      </c>
    </row>
    <row r="1273" spans="1:15" x14ac:dyDescent="0.2">
      <c r="A1273" s="67" t="s">
        <v>2971</v>
      </c>
      <c r="C1273" s="72">
        <v>43273</v>
      </c>
      <c r="D1273" s="22" t="s">
        <v>2973</v>
      </c>
      <c r="E1273" s="67">
        <v>0.216</v>
      </c>
      <c r="F1273" s="24" t="s">
        <v>2975</v>
      </c>
      <c r="G1273" s="25" t="s">
        <v>2976</v>
      </c>
      <c r="H1273" s="24">
        <v>1050</v>
      </c>
      <c r="I1273" s="27">
        <v>0.5</v>
      </c>
      <c r="J1273" s="70">
        <v>340</v>
      </c>
      <c r="K1273" s="27">
        <f t="shared" si="117"/>
        <v>970</v>
      </c>
      <c r="N1273" s="27">
        <f t="shared" si="118"/>
        <v>0.5</v>
      </c>
    </row>
    <row r="1274" spans="1:15" x14ac:dyDescent="0.2">
      <c r="A1274" s="67" t="s">
        <v>2972</v>
      </c>
      <c r="C1274" s="72">
        <v>43273</v>
      </c>
      <c r="D1274" s="22" t="s">
        <v>2974</v>
      </c>
      <c r="E1274" s="67">
        <v>2.9000000000000001E-2</v>
      </c>
      <c r="F1274" s="25" t="s">
        <v>2976</v>
      </c>
      <c r="G1274" s="24" t="s">
        <v>2975</v>
      </c>
      <c r="H1274" s="24">
        <v>1050</v>
      </c>
      <c r="I1274" s="27">
        <v>0.5</v>
      </c>
      <c r="J1274" s="70">
        <v>50</v>
      </c>
      <c r="K1274" s="27">
        <f t="shared" si="117"/>
        <v>140</v>
      </c>
      <c r="N1274" s="27">
        <f t="shared" si="118"/>
        <v>0.5</v>
      </c>
      <c r="O1274" s="36" t="s">
        <v>2984</v>
      </c>
    </row>
    <row r="1275" spans="1:15" x14ac:dyDescent="0.2">
      <c r="A1275" s="67">
        <v>452</v>
      </c>
      <c r="C1275" s="72">
        <v>43273</v>
      </c>
      <c r="D1275" s="22" t="s">
        <v>2977</v>
      </c>
      <c r="E1275" s="67" t="s">
        <v>2980</v>
      </c>
      <c r="F1275" s="24" t="s">
        <v>2983</v>
      </c>
      <c r="G1275" s="25" t="s">
        <v>1142</v>
      </c>
      <c r="H1275" s="24">
        <v>3010</v>
      </c>
      <c r="I1275" s="27">
        <v>1.5</v>
      </c>
      <c r="J1275" s="70">
        <v>2080</v>
      </c>
      <c r="K1275" s="27">
        <f t="shared" si="117"/>
        <v>5940</v>
      </c>
      <c r="L1275" s="71">
        <v>3500</v>
      </c>
      <c r="M1275" s="71">
        <v>14</v>
      </c>
      <c r="N1275" s="27">
        <f t="shared" si="118"/>
        <v>15.5</v>
      </c>
    </row>
    <row r="1276" spans="1:15" x14ac:dyDescent="0.2">
      <c r="D1276" s="22" t="s">
        <v>2978</v>
      </c>
      <c r="E1276" s="67" t="s">
        <v>2981</v>
      </c>
      <c r="F1276" s="24" t="s">
        <v>87</v>
      </c>
      <c r="G1276" s="25" t="s">
        <v>87</v>
      </c>
      <c r="K1276" s="27">
        <f t="shared" si="117"/>
        <v>0</v>
      </c>
      <c r="N1276" s="27">
        <f t="shared" si="118"/>
        <v>0</v>
      </c>
    </row>
    <row r="1277" spans="1:15" x14ac:dyDescent="0.2">
      <c r="D1277" s="22" t="s">
        <v>2979</v>
      </c>
      <c r="E1277" s="67" t="s">
        <v>2982</v>
      </c>
      <c r="F1277" s="24" t="s">
        <v>87</v>
      </c>
      <c r="G1277" s="25" t="s">
        <v>87</v>
      </c>
      <c r="K1277" s="27">
        <f t="shared" si="117"/>
        <v>0</v>
      </c>
      <c r="N1277" s="27">
        <f t="shared" si="118"/>
        <v>0</v>
      </c>
    </row>
    <row r="1278" spans="1:15" x14ac:dyDescent="0.2">
      <c r="A1278" s="67" t="s">
        <v>2985</v>
      </c>
      <c r="C1278" s="72">
        <v>43276</v>
      </c>
      <c r="D1278" s="22" t="s">
        <v>2986</v>
      </c>
      <c r="E1278" s="67">
        <v>111.2</v>
      </c>
      <c r="F1278" s="24" t="s">
        <v>2991</v>
      </c>
      <c r="G1278" s="25" t="s">
        <v>2992</v>
      </c>
      <c r="H1278" s="24">
        <v>1200</v>
      </c>
      <c r="I1278" s="27">
        <v>2.5</v>
      </c>
      <c r="J1278" s="70">
        <v>270010</v>
      </c>
      <c r="K1278" s="27">
        <f t="shared" si="117"/>
        <v>771460</v>
      </c>
      <c r="N1278" s="27">
        <f t="shared" si="118"/>
        <v>2.5</v>
      </c>
      <c r="O1278" s="36" t="s">
        <v>2993</v>
      </c>
    </row>
    <row r="1279" spans="1:15" x14ac:dyDescent="0.2">
      <c r="D1279" s="22" t="s">
        <v>2987</v>
      </c>
      <c r="E1279" s="67">
        <v>22.114000000000001</v>
      </c>
      <c r="F1279" s="24" t="s">
        <v>87</v>
      </c>
      <c r="G1279" s="25" t="s">
        <v>87</v>
      </c>
      <c r="H1279" s="24">
        <v>1060</v>
      </c>
      <c r="K1279" s="27">
        <f t="shared" si="117"/>
        <v>0</v>
      </c>
      <c r="N1279" s="27">
        <f t="shared" si="118"/>
        <v>0</v>
      </c>
    </row>
    <row r="1280" spans="1:15" x14ac:dyDescent="0.2">
      <c r="D1280" s="22" t="s">
        <v>2988</v>
      </c>
      <c r="E1280" s="67">
        <v>0.38800000000000001</v>
      </c>
      <c r="F1280" s="24" t="s">
        <v>87</v>
      </c>
      <c r="G1280" s="25" t="s">
        <v>87</v>
      </c>
      <c r="H1280" s="24">
        <v>1060</v>
      </c>
      <c r="K1280" s="27">
        <f t="shared" si="117"/>
        <v>0</v>
      </c>
      <c r="N1280" s="27">
        <f t="shared" si="118"/>
        <v>0</v>
      </c>
    </row>
    <row r="1281" spans="1:15" x14ac:dyDescent="0.2">
      <c r="D1281" s="22" t="s">
        <v>2989</v>
      </c>
      <c r="E1281" s="67">
        <v>16.582000000000001</v>
      </c>
      <c r="F1281" s="24" t="s">
        <v>87</v>
      </c>
      <c r="G1281" s="25" t="s">
        <v>87</v>
      </c>
      <c r="H1281" s="24">
        <v>1060</v>
      </c>
      <c r="K1281" s="27">
        <f t="shared" si="117"/>
        <v>0</v>
      </c>
      <c r="N1281" s="27">
        <f t="shared" si="118"/>
        <v>0</v>
      </c>
    </row>
    <row r="1282" spans="1:15" x14ac:dyDescent="0.2">
      <c r="D1282" s="22" t="s">
        <v>2990</v>
      </c>
      <c r="E1282" s="67">
        <v>59.984000000000002</v>
      </c>
      <c r="F1282" s="24" t="s">
        <v>87</v>
      </c>
      <c r="G1282" s="25" t="s">
        <v>87</v>
      </c>
      <c r="H1282" s="24">
        <v>1060</v>
      </c>
      <c r="K1282" s="27">
        <f t="shared" si="117"/>
        <v>0</v>
      </c>
      <c r="N1282" s="27">
        <f t="shared" si="118"/>
        <v>0</v>
      </c>
    </row>
    <row r="1283" spans="1:15" x14ac:dyDescent="0.2">
      <c r="A1283" s="67">
        <v>453</v>
      </c>
      <c r="C1283" s="72">
        <v>43276</v>
      </c>
      <c r="D1283" s="22" t="s">
        <v>2994</v>
      </c>
      <c r="E1283" s="67">
        <v>4.7915999999999999</v>
      </c>
      <c r="F1283" s="24" t="s">
        <v>2995</v>
      </c>
      <c r="G1283" s="24" t="s">
        <v>2996</v>
      </c>
      <c r="H1283" s="24">
        <v>1510</v>
      </c>
      <c r="I1283" s="27">
        <v>0.5</v>
      </c>
      <c r="J1283" s="70">
        <v>5030</v>
      </c>
      <c r="K1283" s="27">
        <f t="shared" si="117"/>
        <v>14370</v>
      </c>
      <c r="L1283" s="71">
        <v>23000</v>
      </c>
      <c r="M1283" s="71">
        <v>92</v>
      </c>
      <c r="N1283" s="27">
        <f t="shared" si="118"/>
        <v>92.5</v>
      </c>
    </row>
    <row r="1284" spans="1:15" s="43" customFormat="1" x14ac:dyDescent="0.2">
      <c r="A1284" s="39">
        <v>454</v>
      </c>
      <c r="B1284" s="40"/>
      <c r="C1284" s="41">
        <v>43276</v>
      </c>
      <c r="D1284" s="42" t="s">
        <v>2997</v>
      </c>
      <c r="E1284" s="39">
        <v>3.4209999999999998</v>
      </c>
      <c r="F1284" s="43" t="s">
        <v>2998</v>
      </c>
      <c r="G1284" s="44" t="s">
        <v>2999</v>
      </c>
      <c r="H1284" s="43">
        <v>1090</v>
      </c>
      <c r="I1284" s="45">
        <v>0.5</v>
      </c>
      <c r="J1284" s="45">
        <v>35790</v>
      </c>
      <c r="K1284" s="45">
        <f t="shared" si="117"/>
        <v>102260</v>
      </c>
      <c r="L1284" s="46">
        <v>125000</v>
      </c>
      <c r="M1284" s="46">
        <v>500</v>
      </c>
      <c r="N1284" s="45">
        <f t="shared" si="118"/>
        <v>500.5</v>
      </c>
      <c r="O1284" s="47"/>
    </row>
    <row r="1285" spans="1:15" x14ac:dyDescent="0.2">
      <c r="N1285" s="27">
        <f>SUM(N1268:N1284)</f>
        <v>1194.5</v>
      </c>
      <c r="O1285" s="36">
        <v>67861</v>
      </c>
    </row>
    <row r="1287" spans="1:15" x14ac:dyDescent="0.2">
      <c r="A1287" s="67" t="s">
        <v>3000</v>
      </c>
      <c r="C1287" s="72">
        <v>43276</v>
      </c>
      <c r="D1287" s="22" t="s">
        <v>3001</v>
      </c>
      <c r="E1287" s="67">
        <v>1.528</v>
      </c>
      <c r="F1287" s="24" t="s">
        <v>3002</v>
      </c>
      <c r="G1287" s="25" t="s">
        <v>3003</v>
      </c>
      <c r="H1287" s="24">
        <v>1100</v>
      </c>
      <c r="I1287" s="27">
        <v>0.5</v>
      </c>
      <c r="J1287" s="70">
        <v>22260</v>
      </c>
      <c r="K1287" s="27">
        <f>ROUND(J1287/0.35,-1)</f>
        <v>63600</v>
      </c>
      <c r="N1287" s="27">
        <f>SUM(I1287+M1287)</f>
        <v>0.5</v>
      </c>
      <c r="O1287" s="38"/>
    </row>
    <row r="1288" spans="1:15" x14ac:dyDescent="0.2">
      <c r="A1288" s="67">
        <v>455</v>
      </c>
      <c r="C1288" s="72">
        <v>43276</v>
      </c>
      <c r="D1288" s="22" t="s">
        <v>3004</v>
      </c>
      <c r="E1288" s="67">
        <v>13.811999999999999</v>
      </c>
      <c r="F1288" s="24" t="s">
        <v>3005</v>
      </c>
      <c r="G1288" s="25" t="s">
        <v>3006</v>
      </c>
      <c r="H1288" s="24">
        <v>1130</v>
      </c>
      <c r="I1288" s="27">
        <v>0.5</v>
      </c>
      <c r="J1288" s="70">
        <v>27660</v>
      </c>
      <c r="K1288" s="27">
        <f t="shared" si="117"/>
        <v>79030</v>
      </c>
      <c r="L1288" s="71">
        <v>87000</v>
      </c>
      <c r="M1288" s="71">
        <v>348</v>
      </c>
      <c r="N1288" s="27">
        <f t="shared" si="118"/>
        <v>348.5</v>
      </c>
    </row>
    <row r="1289" spans="1:15" x14ac:dyDescent="0.2">
      <c r="A1289" s="67" t="s">
        <v>3007</v>
      </c>
      <c r="C1289" s="72">
        <v>43276</v>
      </c>
      <c r="D1289" s="22" t="s">
        <v>2210</v>
      </c>
      <c r="E1289" s="67">
        <v>2.3330000000000002</v>
      </c>
      <c r="F1289" s="24" t="s">
        <v>2212</v>
      </c>
      <c r="G1289" s="24" t="s">
        <v>3008</v>
      </c>
      <c r="H1289" s="24">
        <v>1160</v>
      </c>
      <c r="I1289" s="27">
        <v>0.5</v>
      </c>
      <c r="J1289" s="70">
        <v>36070</v>
      </c>
      <c r="K1289" s="27">
        <f t="shared" si="117"/>
        <v>103060</v>
      </c>
      <c r="N1289" s="27">
        <f t="shared" si="118"/>
        <v>0.5</v>
      </c>
    </row>
    <row r="1290" spans="1:15" x14ac:dyDescent="0.2">
      <c r="A1290" s="67">
        <v>456</v>
      </c>
      <c r="C1290" s="72">
        <v>43276</v>
      </c>
      <c r="D1290" s="22" t="s">
        <v>3009</v>
      </c>
      <c r="E1290" s="67">
        <v>15.792</v>
      </c>
      <c r="F1290" s="24" t="s">
        <v>3010</v>
      </c>
      <c r="G1290" s="25" t="s">
        <v>3011</v>
      </c>
      <c r="H1290" s="24">
        <v>1220</v>
      </c>
      <c r="I1290" s="27">
        <v>0.5</v>
      </c>
      <c r="J1290" s="70">
        <v>47660</v>
      </c>
      <c r="K1290" s="27">
        <f t="shared" si="117"/>
        <v>136170</v>
      </c>
      <c r="L1290" s="71">
        <v>136000</v>
      </c>
      <c r="M1290" s="71">
        <v>320</v>
      </c>
      <c r="N1290" s="27">
        <f t="shared" si="118"/>
        <v>320.5</v>
      </c>
    </row>
    <row r="1291" spans="1:15" x14ac:dyDescent="0.2">
      <c r="A1291" s="67">
        <v>457</v>
      </c>
      <c r="C1291" s="72">
        <v>43276</v>
      </c>
      <c r="D1291" s="22" t="s">
        <v>3012</v>
      </c>
      <c r="E1291" s="67" t="s">
        <v>237</v>
      </c>
      <c r="F1291" s="24" t="s">
        <v>3013</v>
      </c>
      <c r="G1291" s="25" t="s">
        <v>3014</v>
      </c>
      <c r="H1291" s="24">
        <v>2050</v>
      </c>
      <c r="I1291" s="27">
        <v>0.5</v>
      </c>
      <c r="J1291" s="70">
        <v>5270</v>
      </c>
      <c r="K1291" s="27">
        <f t="shared" si="117"/>
        <v>15060</v>
      </c>
      <c r="L1291" s="71">
        <v>11000</v>
      </c>
      <c r="M1291" s="71">
        <v>44</v>
      </c>
      <c r="N1291" s="27">
        <f t="shared" si="118"/>
        <v>44.5</v>
      </c>
    </row>
    <row r="1292" spans="1:15" s="43" customFormat="1" x14ac:dyDescent="0.2">
      <c r="A1292" s="39" t="s">
        <v>3015</v>
      </c>
      <c r="B1292" s="40"/>
      <c r="C1292" s="41">
        <v>43276</v>
      </c>
      <c r="D1292" s="42" t="s">
        <v>3016</v>
      </c>
      <c r="E1292" s="39" t="s">
        <v>237</v>
      </c>
      <c r="F1292" s="43" t="s">
        <v>3018</v>
      </c>
      <c r="G1292" s="43" t="s">
        <v>3017</v>
      </c>
      <c r="H1292" s="43">
        <v>3010</v>
      </c>
      <c r="I1292" s="45">
        <v>0.5</v>
      </c>
      <c r="J1292" s="45">
        <v>17270</v>
      </c>
      <c r="K1292" s="45">
        <f t="shared" si="117"/>
        <v>49340</v>
      </c>
      <c r="L1292" s="46"/>
      <c r="M1292" s="46"/>
      <c r="N1292" s="45">
        <f t="shared" si="118"/>
        <v>0.5</v>
      </c>
      <c r="O1292" s="47"/>
    </row>
    <row r="1293" spans="1:15" x14ac:dyDescent="0.2">
      <c r="A1293" s="64"/>
      <c r="B1293" s="24"/>
      <c r="D1293" s="24"/>
      <c r="E1293" s="73"/>
      <c r="G1293" s="24"/>
      <c r="K1293" s="24"/>
      <c r="N1293" s="27">
        <f>SUM(N1287:N1292)</f>
        <v>715</v>
      </c>
      <c r="O1293" s="38">
        <v>67876</v>
      </c>
    </row>
    <row r="1294" spans="1:15" x14ac:dyDescent="0.2">
      <c r="A1294" s="64"/>
      <c r="B1294" s="24"/>
      <c r="D1294" s="24"/>
      <c r="E1294" s="73"/>
      <c r="G1294" s="24"/>
      <c r="K1294" s="24"/>
      <c r="N1294" s="24"/>
      <c r="O1294" s="24"/>
    </row>
    <row r="1295" spans="1:15" x14ac:dyDescent="0.2">
      <c r="A1295" s="67">
        <v>451</v>
      </c>
      <c r="C1295" s="72">
        <v>43253</v>
      </c>
      <c r="D1295" s="22" t="s">
        <v>3031</v>
      </c>
      <c r="E1295" s="67">
        <v>2.5</v>
      </c>
      <c r="F1295" s="24" t="s">
        <v>3032</v>
      </c>
      <c r="G1295" s="25" t="s">
        <v>3033</v>
      </c>
      <c r="H1295" s="24">
        <v>1220</v>
      </c>
      <c r="I1295" s="27">
        <v>0.5</v>
      </c>
      <c r="J1295" s="70">
        <v>31430</v>
      </c>
      <c r="K1295" s="27">
        <f t="shared" ref="K1295:K1296" si="119">ROUND(J1295/0.35,-1)</f>
        <v>89800</v>
      </c>
      <c r="L1295" s="71">
        <v>140000</v>
      </c>
      <c r="M1295" s="71">
        <v>560</v>
      </c>
      <c r="N1295" s="27">
        <f t="shared" ref="N1295:N1296" si="120">SUM(I1295+M1295)</f>
        <v>560.5</v>
      </c>
      <c r="O1295" s="38"/>
    </row>
    <row r="1296" spans="1:15" x14ac:dyDescent="0.2">
      <c r="A1296" s="67">
        <v>445</v>
      </c>
      <c r="C1296" s="72">
        <v>43272</v>
      </c>
      <c r="D1296" s="22" t="s">
        <v>2963</v>
      </c>
      <c r="E1296" s="67">
        <v>19.041</v>
      </c>
      <c r="F1296" s="24" t="s">
        <v>2937</v>
      </c>
      <c r="G1296" s="25" t="s">
        <v>2964</v>
      </c>
      <c r="H1296" s="24">
        <v>1120</v>
      </c>
      <c r="I1296" s="27">
        <v>0.5</v>
      </c>
      <c r="J1296" s="70">
        <v>60630</v>
      </c>
      <c r="K1296" s="27">
        <f t="shared" si="119"/>
        <v>173230</v>
      </c>
      <c r="L1296" s="71">
        <v>334745.68</v>
      </c>
      <c r="M1296" s="71">
        <v>1339.2</v>
      </c>
      <c r="N1296" s="27">
        <f t="shared" si="120"/>
        <v>1339.7</v>
      </c>
      <c r="O1296" s="38"/>
    </row>
    <row r="1297" spans="1:15" x14ac:dyDescent="0.2">
      <c r="A1297" s="67">
        <v>458</v>
      </c>
      <c r="C1297" s="72">
        <v>43277</v>
      </c>
      <c r="D1297" s="22" t="s">
        <v>3025</v>
      </c>
      <c r="E1297" s="67">
        <v>6.0919999999999996</v>
      </c>
      <c r="F1297" s="24" t="s">
        <v>3026</v>
      </c>
      <c r="G1297" s="25" t="s">
        <v>3027</v>
      </c>
      <c r="H1297" s="24">
        <v>1150</v>
      </c>
      <c r="I1297" s="27">
        <v>0.5</v>
      </c>
      <c r="J1297" s="70">
        <v>12500</v>
      </c>
      <c r="K1297" s="27">
        <f>ROUND(J1297/0.35,-1)</f>
        <v>35710</v>
      </c>
      <c r="L1297" s="71">
        <v>29650</v>
      </c>
      <c r="M1297" s="71">
        <v>118.6</v>
      </c>
      <c r="N1297" s="27">
        <f>SUM(I1297+M1297)</f>
        <v>119.1</v>
      </c>
      <c r="O1297" s="38"/>
    </row>
    <row r="1298" spans="1:15" x14ac:dyDescent="0.2">
      <c r="A1298" s="67">
        <v>459</v>
      </c>
      <c r="C1298" s="72">
        <v>43278</v>
      </c>
      <c r="D1298" s="22" t="s">
        <v>2205</v>
      </c>
      <c r="E1298" s="67">
        <v>1.381</v>
      </c>
      <c r="F1298" s="24" t="s">
        <v>2207</v>
      </c>
      <c r="G1298" s="25" t="s">
        <v>3028</v>
      </c>
      <c r="H1298" s="24">
        <v>1190</v>
      </c>
      <c r="I1298" s="27">
        <v>0.5</v>
      </c>
      <c r="J1298" s="70">
        <v>28320</v>
      </c>
      <c r="K1298" s="27">
        <f t="shared" ref="K1298:K1341" si="121">ROUND(J1298/0.35,-1)</f>
        <v>80910</v>
      </c>
      <c r="L1298" s="71">
        <v>80000</v>
      </c>
      <c r="M1298" s="71">
        <v>320</v>
      </c>
      <c r="N1298" s="27">
        <f t="shared" ref="N1298:N1341" si="122">SUM(I1298+M1298)</f>
        <v>320.5</v>
      </c>
    </row>
    <row r="1299" spans="1:15" x14ac:dyDescent="0.2">
      <c r="A1299" s="67">
        <v>461</v>
      </c>
      <c r="C1299" s="72">
        <v>43278</v>
      </c>
      <c r="D1299" s="22" t="s">
        <v>3029</v>
      </c>
      <c r="E1299" s="67">
        <v>0.26169999999999999</v>
      </c>
      <c r="F1299" s="24" t="s">
        <v>3030</v>
      </c>
      <c r="G1299" s="25" t="s">
        <v>2940</v>
      </c>
      <c r="H1299" s="24">
        <v>3010</v>
      </c>
      <c r="I1299" s="27">
        <v>0.5</v>
      </c>
      <c r="J1299" s="70">
        <v>22060</v>
      </c>
      <c r="K1299" s="27">
        <f t="shared" si="121"/>
        <v>63030</v>
      </c>
      <c r="L1299" s="71">
        <v>74500</v>
      </c>
      <c r="M1299" s="71">
        <v>298</v>
      </c>
      <c r="N1299" s="27">
        <f t="shared" si="122"/>
        <v>298.5</v>
      </c>
    </row>
    <row r="1300" spans="1:15" x14ac:dyDescent="0.2">
      <c r="A1300" s="67">
        <v>460</v>
      </c>
      <c r="C1300" s="72">
        <v>43278</v>
      </c>
      <c r="D1300" s="22" t="s">
        <v>3034</v>
      </c>
      <c r="E1300" s="67">
        <v>29.5</v>
      </c>
      <c r="F1300" s="24" t="s">
        <v>3035</v>
      </c>
      <c r="G1300" s="25" t="s">
        <v>3036</v>
      </c>
      <c r="H1300" s="24">
        <v>1220</v>
      </c>
      <c r="I1300" s="27">
        <v>0.5</v>
      </c>
      <c r="J1300" s="70">
        <v>44330</v>
      </c>
      <c r="K1300" s="27">
        <f t="shared" si="121"/>
        <v>126660</v>
      </c>
      <c r="L1300" s="71">
        <v>200000</v>
      </c>
      <c r="M1300" s="71">
        <v>800</v>
      </c>
      <c r="N1300" s="27">
        <f t="shared" si="122"/>
        <v>800.5</v>
      </c>
      <c r="O1300" s="38"/>
    </row>
    <row r="1301" spans="1:15" x14ac:dyDescent="0.2">
      <c r="A1301" s="67">
        <v>462</v>
      </c>
      <c r="C1301" s="72">
        <v>43278</v>
      </c>
      <c r="D1301" s="22" t="s">
        <v>3037</v>
      </c>
      <c r="E1301" s="67">
        <v>0.58099999999999996</v>
      </c>
      <c r="F1301" s="24" t="s">
        <v>3038</v>
      </c>
      <c r="G1301" s="25" t="s">
        <v>3039</v>
      </c>
      <c r="H1301" s="24">
        <v>1190</v>
      </c>
      <c r="I1301" s="27">
        <v>0.5</v>
      </c>
      <c r="J1301" s="70">
        <v>19840</v>
      </c>
      <c r="K1301" s="27">
        <f>ROUND(J1301/0.35,-1)</f>
        <v>56690</v>
      </c>
      <c r="L1301" s="71">
        <v>40000</v>
      </c>
      <c r="M1301" s="71">
        <v>160</v>
      </c>
      <c r="N1301" s="27">
        <f>SUM(I1301+M1301)</f>
        <v>160.5</v>
      </c>
      <c r="O1301" s="38"/>
    </row>
    <row r="1302" spans="1:15" s="43" customFormat="1" x14ac:dyDescent="0.2">
      <c r="A1302" s="39" t="s">
        <v>3040</v>
      </c>
      <c r="B1302" s="40"/>
      <c r="C1302" s="41">
        <v>43278</v>
      </c>
      <c r="D1302" s="42" t="s">
        <v>3041</v>
      </c>
      <c r="E1302" s="39">
        <v>10.116199999999999</v>
      </c>
      <c r="F1302" s="43" t="s">
        <v>3042</v>
      </c>
      <c r="G1302" s="44" t="s">
        <v>3043</v>
      </c>
      <c r="H1302" s="43">
        <v>1030</v>
      </c>
      <c r="I1302" s="45">
        <v>0.5</v>
      </c>
      <c r="J1302" s="45">
        <v>78530</v>
      </c>
      <c r="K1302" s="45">
        <f t="shared" si="121"/>
        <v>224370</v>
      </c>
      <c r="L1302" s="46"/>
      <c r="M1302" s="46"/>
      <c r="N1302" s="45">
        <f t="shared" si="122"/>
        <v>0.5</v>
      </c>
      <c r="O1302" s="47"/>
    </row>
    <row r="1303" spans="1:15" x14ac:dyDescent="0.2">
      <c r="N1303" s="27">
        <f>SUM(N1295:N1302)</f>
        <v>3599.8</v>
      </c>
      <c r="O1303" s="38">
        <v>67886</v>
      </c>
    </row>
    <row r="1304" spans="1:15" x14ac:dyDescent="0.2">
      <c r="O1304" s="38"/>
    </row>
    <row r="1305" spans="1:15" x14ac:dyDescent="0.2">
      <c r="A1305" s="67" t="s">
        <v>3019</v>
      </c>
      <c r="C1305" s="72">
        <v>43277</v>
      </c>
      <c r="D1305" s="22" t="s">
        <v>3020</v>
      </c>
      <c r="E1305" s="67" t="s">
        <v>3022</v>
      </c>
      <c r="F1305" s="24" t="s">
        <v>3023</v>
      </c>
      <c r="G1305" s="25" t="s">
        <v>3024</v>
      </c>
      <c r="H1305" s="24">
        <v>2010</v>
      </c>
      <c r="I1305" s="27">
        <v>1</v>
      </c>
      <c r="J1305" s="70">
        <v>20520</v>
      </c>
      <c r="K1305" s="27">
        <f t="shared" si="121"/>
        <v>58630</v>
      </c>
      <c r="N1305" s="27">
        <f t="shared" si="122"/>
        <v>1</v>
      </c>
      <c r="O1305" s="38"/>
    </row>
    <row r="1306" spans="1:15" x14ac:dyDescent="0.2">
      <c r="D1306" s="22" t="s">
        <v>3021</v>
      </c>
      <c r="E1306" s="67">
        <v>0.14000000000000001</v>
      </c>
      <c r="F1306" s="24" t="s">
        <v>87</v>
      </c>
      <c r="G1306" s="24" t="s">
        <v>87</v>
      </c>
      <c r="K1306" s="27">
        <f t="shared" si="121"/>
        <v>0</v>
      </c>
      <c r="N1306" s="27">
        <f t="shared" si="122"/>
        <v>0</v>
      </c>
      <c r="O1306" s="38"/>
    </row>
    <row r="1307" spans="1:15" x14ac:dyDescent="0.2">
      <c r="A1307" s="64">
        <v>463</v>
      </c>
      <c r="B1307" s="24"/>
      <c r="C1307" s="72">
        <v>43278</v>
      </c>
      <c r="D1307" s="24" t="s">
        <v>646</v>
      </c>
      <c r="E1307" s="73" t="s">
        <v>3044</v>
      </c>
      <c r="F1307" s="24" t="s">
        <v>3046</v>
      </c>
      <c r="G1307" s="24" t="s">
        <v>3047</v>
      </c>
      <c r="H1307" s="24">
        <v>1100</v>
      </c>
      <c r="I1307" s="27">
        <v>1</v>
      </c>
      <c r="J1307" s="70">
        <v>3402</v>
      </c>
      <c r="K1307" s="27">
        <f t="shared" si="121"/>
        <v>9720</v>
      </c>
      <c r="L1307" s="71">
        <v>114000</v>
      </c>
      <c r="M1307" s="71">
        <v>456</v>
      </c>
      <c r="N1307" s="27">
        <f t="shared" si="122"/>
        <v>457</v>
      </c>
      <c r="O1307" s="24"/>
    </row>
    <row r="1308" spans="1:15" x14ac:dyDescent="0.2">
      <c r="D1308" s="22" t="s">
        <v>647</v>
      </c>
      <c r="E1308" s="67" t="s">
        <v>3045</v>
      </c>
      <c r="F1308" s="24" t="s">
        <v>87</v>
      </c>
      <c r="G1308" s="25" t="s">
        <v>87</v>
      </c>
      <c r="K1308" s="27">
        <f t="shared" si="121"/>
        <v>0</v>
      </c>
      <c r="N1308" s="27">
        <f t="shared" si="122"/>
        <v>0</v>
      </c>
    </row>
    <row r="1309" spans="1:15" x14ac:dyDescent="0.2">
      <c r="A1309" s="67" t="s">
        <v>3048</v>
      </c>
      <c r="C1309" s="72">
        <v>43279</v>
      </c>
      <c r="D1309" s="22" t="s">
        <v>3049</v>
      </c>
      <c r="E1309" s="67">
        <v>18.933</v>
      </c>
      <c r="F1309" s="24" t="s">
        <v>3051</v>
      </c>
      <c r="G1309" s="25" t="s">
        <v>3050</v>
      </c>
      <c r="H1309" s="24">
        <v>1070</v>
      </c>
      <c r="I1309" s="27">
        <v>0.5</v>
      </c>
      <c r="J1309" s="70">
        <v>29750</v>
      </c>
      <c r="K1309" s="27">
        <f t="shared" si="121"/>
        <v>85000</v>
      </c>
      <c r="N1309" s="27">
        <f t="shared" si="122"/>
        <v>0.5</v>
      </c>
    </row>
    <row r="1310" spans="1:15" x14ac:dyDescent="0.2">
      <c r="A1310" s="67" t="s">
        <v>3052</v>
      </c>
      <c r="C1310" s="72">
        <v>43279</v>
      </c>
      <c r="D1310" s="22" t="s">
        <v>1196</v>
      </c>
      <c r="E1310" s="67">
        <v>12.04</v>
      </c>
      <c r="F1310" s="24" t="s">
        <v>3057</v>
      </c>
      <c r="G1310" s="24" t="s">
        <v>3058</v>
      </c>
      <c r="H1310" s="24">
        <v>1220</v>
      </c>
      <c r="I1310" s="27">
        <v>3</v>
      </c>
      <c r="J1310" s="70">
        <v>35960</v>
      </c>
      <c r="K1310" s="27">
        <f t="shared" si="121"/>
        <v>102740</v>
      </c>
      <c r="N1310" s="27">
        <f t="shared" si="122"/>
        <v>3</v>
      </c>
    </row>
    <row r="1311" spans="1:15" x14ac:dyDescent="0.2">
      <c r="D1311" s="22" t="s">
        <v>3053</v>
      </c>
      <c r="E1311" s="67">
        <v>1.1040000000000001</v>
      </c>
      <c r="F1311" s="24" t="s">
        <v>87</v>
      </c>
      <c r="G1311" s="25" t="s">
        <v>87</v>
      </c>
      <c r="K1311" s="27">
        <f t="shared" si="121"/>
        <v>0</v>
      </c>
      <c r="N1311" s="27">
        <f t="shared" si="122"/>
        <v>0</v>
      </c>
    </row>
    <row r="1312" spans="1:15" x14ac:dyDescent="0.2">
      <c r="D1312" s="22" t="s">
        <v>1195</v>
      </c>
      <c r="E1312" s="67">
        <v>16.841000000000001</v>
      </c>
      <c r="F1312" s="24" t="s">
        <v>87</v>
      </c>
      <c r="G1312" s="25" t="s">
        <v>87</v>
      </c>
      <c r="K1312" s="27">
        <f t="shared" si="121"/>
        <v>0</v>
      </c>
      <c r="N1312" s="27">
        <f t="shared" si="122"/>
        <v>0</v>
      </c>
    </row>
    <row r="1313" spans="1:15" x14ac:dyDescent="0.2">
      <c r="D1313" s="22" t="s">
        <v>3054</v>
      </c>
      <c r="E1313" s="67">
        <v>5</v>
      </c>
      <c r="F1313" s="24" t="s">
        <v>87</v>
      </c>
      <c r="G1313" s="25" t="s">
        <v>87</v>
      </c>
      <c r="K1313" s="27">
        <f t="shared" si="121"/>
        <v>0</v>
      </c>
      <c r="N1313" s="27">
        <f t="shared" si="122"/>
        <v>0</v>
      </c>
    </row>
    <row r="1314" spans="1:15" x14ac:dyDescent="0.2">
      <c r="D1314" s="22" t="s">
        <v>3055</v>
      </c>
      <c r="E1314" s="67">
        <v>6.4000000000000001E-2</v>
      </c>
      <c r="F1314" s="24" t="s">
        <v>87</v>
      </c>
      <c r="G1314" s="25" t="s">
        <v>87</v>
      </c>
      <c r="K1314" s="27">
        <f t="shared" si="121"/>
        <v>0</v>
      </c>
      <c r="N1314" s="27">
        <f t="shared" si="122"/>
        <v>0</v>
      </c>
    </row>
    <row r="1315" spans="1:15" x14ac:dyDescent="0.2">
      <c r="D1315" s="22" t="s">
        <v>3056</v>
      </c>
      <c r="E1315" s="67">
        <v>3.3980000000000001</v>
      </c>
      <c r="F1315" s="24" t="s">
        <v>87</v>
      </c>
      <c r="G1315" s="25" t="s">
        <v>87</v>
      </c>
      <c r="K1315" s="27">
        <f t="shared" si="121"/>
        <v>0</v>
      </c>
      <c r="N1315" s="27">
        <f t="shared" si="122"/>
        <v>0</v>
      </c>
    </row>
    <row r="1316" spans="1:15" x14ac:dyDescent="0.2">
      <c r="A1316" s="67" t="s">
        <v>3059</v>
      </c>
      <c r="C1316" s="72">
        <v>43279</v>
      </c>
      <c r="D1316" s="22" t="s">
        <v>3060</v>
      </c>
      <c r="E1316" s="67">
        <v>4</v>
      </c>
      <c r="F1316" s="24" t="s">
        <v>3063</v>
      </c>
      <c r="G1316" s="25" t="s">
        <v>3064</v>
      </c>
      <c r="H1316" s="24">
        <v>1130</v>
      </c>
      <c r="I1316" s="27">
        <v>2</v>
      </c>
      <c r="J1316" s="70">
        <f>24930+1930+1630+1230</f>
        <v>29720</v>
      </c>
      <c r="K1316" s="27">
        <f t="shared" si="121"/>
        <v>84910</v>
      </c>
      <c r="N1316" s="27">
        <f t="shared" si="122"/>
        <v>2</v>
      </c>
    </row>
    <row r="1317" spans="1:15" x14ac:dyDescent="0.2">
      <c r="D1317" s="22" t="s">
        <v>3061</v>
      </c>
      <c r="F1317" s="24" t="s">
        <v>87</v>
      </c>
      <c r="G1317" s="25" t="s">
        <v>87</v>
      </c>
      <c r="K1317" s="27">
        <f t="shared" si="121"/>
        <v>0</v>
      </c>
      <c r="N1317" s="27">
        <f t="shared" si="122"/>
        <v>0</v>
      </c>
    </row>
    <row r="1318" spans="1:15" x14ac:dyDescent="0.2">
      <c r="D1318" s="22" t="s">
        <v>3062</v>
      </c>
      <c r="F1318" s="24" t="s">
        <v>87</v>
      </c>
      <c r="G1318" s="25" t="s">
        <v>87</v>
      </c>
      <c r="K1318" s="27">
        <f t="shared" si="121"/>
        <v>0</v>
      </c>
      <c r="N1318" s="27">
        <f t="shared" si="122"/>
        <v>0</v>
      </c>
    </row>
    <row r="1319" spans="1:15" s="43" customFormat="1" x14ac:dyDescent="0.2">
      <c r="A1319" s="39"/>
      <c r="B1319" s="40"/>
      <c r="C1319" s="41"/>
      <c r="D1319" s="42" t="s">
        <v>3060</v>
      </c>
      <c r="E1319" s="39"/>
      <c r="F1319" s="43" t="s">
        <v>87</v>
      </c>
      <c r="G1319" s="44" t="s">
        <v>87</v>
      </c>
      <c r="I1319" s="45"/>
      <c r="J1319" s="45"/>
      <c r="K1319" s="45">
        <f t="shared" si="121"/>
        <v>0</v>
      </c>
      <c r="L1319" s="46"/>
      <c r="M1319" s="46"/>
      <c r="N1319" s="45">
        <f t="shared" si="122"/>
        <v>0</v>
      </c>
      <c r="O1319" s="47"/>
    </row>
    <row r="1320" spans="1:15" x14ac:dyDescent="0.2">
      <c r="N1320" s="27">
        <f>SUM(N1305:N1319)</f>
        <v>463.5</v>
      </c>
      <c r="O1320" s="36">
        <v>67906</v>
      </c>
    </row>
    <row r="1322" spans="1:15" x14ac:dyDescent="0.2">
      <c r="A1322" s="67">
        <v>464</v>
      </c>
      <c r="C1322" s="72">
        <v>43278</v>
      </c>
      <c r="D1322" s="22" t="s">
        <v>3067</v>
      </c>
      <c r="E1322" s="67">
        <v>0.36</v>
      </c>
      <c r="F1322" s="24" t="s">
        <v>3068</v>
      </c>
      <c r="G1322" s="25" t="s">
        <v>3069</v>
      </c>
      <c r="H1322" s="24">
        <v>3010</v>
      </c>
      <c r="I1322" s="27">
        <v>0.5</v>
      </c>
      <c r="J1322" s="70">
        <v>31670</v>
      </c>
      <c r="K1322" s="27">
        <f t="shared" si="121"/>
        <v>90490</v>
      </c>
      <c r="L1322" s="71">
        <v>85000</v>
      </c>
      <c r="M1322" s="71">
        <v>340</v>
      </c>
      <c r="N1322" s="27">
        <f t="shared" si="122"/>
        <v>340.5</v>
      </c>
    </row>
    <row r="1324" spans="1:15" x14ac:dyDescent="0.2">
      <c r="A1324" s="67">
        <v>465</v>
      </c>
      <c r="C1324" s="72">
        <v>43279</v>
      </c>
      <c r="D1324" s="22" t="s">
        <v>3084</v>
      </c>
      <c r="E1324" s="67">
        <v>2.5640999999999998</v>
      </c>
      <c r="F1324" s="24" t="s">
        <v>3085</v>
      </c>
      <c r="G1324" s="25" t="s">
        <v>3086</v>
      </c>
      <c r="H1324" s="24">
        <v>10550</v>
      </c>
      <c r="I1324" s="27">
        <v>0.5</v>
      </c>
      <c r="J1324" s="70">
        <v>35020</v>
      </c>
      <c r="K1324" s="27">
        <f t="shared" si="121"/>
        <v>100060</v>
      </c>
      <c r="L1324" s="71">
        <v>70000</v>
      </c>
      <c r="M1324" s="71">
        <v>280</v>
      </c>
      <c r="N1324" s="27">
        <f t="shared" si="122"/>
        <v>280.5</v>
      </c>
      <c r="O1324" s="38"/>
    </row>
    <row r="1325" spans="1:15" x14ac:dyDescent="0.2">
      <c r="A1325" s="67">
        <v>466</v>
      </c>
      <c r="B1325" s="21" t="s">
        <v>118</v>
      </c>
      <c r="C1325" s="72">
        <v>43279</v>
      </c>
      <c r="D1325" s="22" t="s">
        <v>3065</v>
      </c>
      <c r="E1325" s="67">
        <v>1.0258</v>
      </c>
      <c r="F1325" s="24" t="s">
        <v>3066</v>
      </c>
      <c r="G1325" s="24" t="s">
        <v>2117</v>
      </c>
      <c r="H1325" s="24">
        <v>1160</v>
      </c>
      <c r="I1325" s="27">
        <v>0.5</v>
      </c>
      <c r="J1325" s="70">
        <v>38810</v>
      </c>
      <c r="K1325" s="27">
        <f t="shared" si="121"/>
        <v>110890</v>
      </c>
      <c r="L1325" s="71">
        <v>35500</v>
      </c>
      <c r="M1325" s="71">
        <v>142</v>
      </c>
      <c r="N1325" s="27">
        <f t="shared" si="122"/>
        <v>142.5</v>
      </c>
    </row>
    <row r="1326" spans="1:15" x14ac:dyDescent="0.2">
      <c r="A1326" s="67">
        <v>468</v>
      </c>
      <c r="C1326" s="72">
        <v>43280</v>
      </c>
      <c r="D1326" s="22" t="s">
        <v>3074</v>
      </c>
      <c r="E1326" s="67" t="s">
        <v>237</v>
      </c>
      <c r="F1326" s="24" t="s">
        <v>3075</v>
      </c>
      <c r="G1326" s="25" t="s">
        <v>3076</v>
      </c>
      <c r="H1326" s="24">
        <v>3010</v>
      </c>
      <c r="I1326" s="27">
        <v>0.5</v>
      </c>
      <c r="J1326" s="70">
        <v>18600</v>
      </c>
      <c r="K1326" s="27">
        <f t="shared" si="121"/>
        <v>53140</v>
      </c>
      <c r="L1326" s="71">
        <v>68500</v>
      </c>
      <c r="M1326" s="71">
        <v>274</v>
      </c>
      <c r="N1326" s="27">
        <f t="shared" si="122"/>
        <v>274.5</v>
      </c>
    </row>
    <row r="1327" spans="1:15" x14ac:dyDescent="0.2">
      <c r="A1327" s="67">
        <v>469</v>
      </c>
      <c r="C1327" s="72">
        <v>43280</v>
      </c>
      <c r="D1327" s="22" t="s">
        <v>3077</v>
      </c>
      <c r="E1327" s="67">
        <v>3.5430000000000001</v>
      </c>
      <c r="F1327" s="24" t="s">
        <v>3078</v>
      </c>
      <c r="G1327" s="25" t="s">
        <v>3079</v>
      </c>
      <c r="H1327" s="24">
        <v>1220</v>
      </c>
      <c r="I1327" s="27">
        <v>0.5</v>
      </c>
      <c r="J1327" s="70">
        <v>86350</v>
      </c>
      <c r="K1327" s="27">
        <f t="shared" si="121"/>
        <v>246710</v>
      </c>
      <c r="L1327" s="71">
        <v>248000</v>
      </c>
      <c r="M1327" s="71">
        <v>992</v>
      </c>
      <c r="N1327" s="27">
        <f t="shared" si="122"/>
        <v>992.5</v>
      </c>
    </row>
    <row r="1328" spans="1:15" x14ac:dyDescent="0.2">
      <c r="A1328" s="67" t="s">
        <v>3080</v>
      </c>
      <c r="C1328" s="72">
        <v>43280</v>
      </c>
      <c r="D1328" s="22" t="s">
        <v>3081</v>
      </c>
      <c r="E1328" s="67">
        <v>7.0220000000000002</v>
      </c>
      <c r="F1328" s="24" t="s">
        <v>3082</v>
      </c>
      <c r="G1328" s="25" t="s">
        <v>3083</v>
      </c>
      <c r="H1328" s="24">
        <v>1110</v>
      </c>
      <c r="I1328" s="27">
        <v>0.5</v>
      </c>
      <c r="J1328" s="70">
        <v>9730</v>
      </c>
      <c r="K1328" s="27">
        <f t="shared" si="121"/>
        <v>27800</v>
      </c>
      <c r="N1328" s="27">
        <f t="shared" si="122"/>
        <v>0.5</v>
      </c>
    </row>
    <row r="1329" spans="1:15" x14ac:dyDescent="0.2">
      <c r="A1329" s="67">
        <v>470</v>
      </c>
      <c r="C1329" s="72">
        <v>43280</v>
      </c>
      <c r="D1329" s="22" t="s">
        <v>3087</v>
      </c>
      <c r="E1329" s="67">
        <v>0.29199999999999998</v>
      </c>
      <c r="F1329" s="24" t="s">
        <v>3091</v>
      </c>
      <c r="G1329" s="25" t="s">
        <v>3092</v>
      </c>
      <c r="H1329" s="24">
        <v>1200</v>
      </c>
      <c r="I1329" s="27">
        <v>2</v>
      </c>
      <c r="J1329" s="70">
        <v>30590</v>
      </c>
      <c r="K1329" s="27">
        <f t="shared" si="121"/>
        <v>87400</v>
      </c>
      <c r="L1329" s="71">
        <v>83530</v>
      </c>
      <c r="M1329" s="71">
        <v>334.12</v>
      </c>
      <c r="N1329" s="27">
        <f t="shared" si="122"/>
        <v>336.12</v>
      </c>
    </row>
    <row r="1330" spans="1:15" x14ac:dyDescent="0.2">
      <c r="D1330" s="22" t="s">
        <v>3088</v>
      </c>
      <c r="E1330" s="67">
        <v>3.427</v>
      </c>
      <c r="F1330" s="24" t="s">
        <v>87</v>
      </c>
      <c r="G1330" s="25" t="s">
        <v>87</v>
      </c>
      <c r="K1330" s="27">
        <f t="shared" si="121"/>
        <v>0</v>
      </c>
      <c r="N1330" s="27">
        <f t="shared" si="122"/>
        <v>0</v>
      </c>
    </row>
    <row r="1331" spans="1:15" x14ac:dyDescent="0.2">
      <c r="D1331" s="22" t="s">
        <v>3089</v>
      </c>
      <c r="E1331" s="67">
        <v>1.8129999999999999</v>
      </c>
      <c r="F1331" s="24" t="s">
        <v>87</v>
      </c>
      <c r="G1331" s="25" t="s">
        <v>87</v>
      </c>
      <c r="K1331" s="27">
        <f t="shared" si="121"/>
        <v>0</v>
      </c>
      <c r="N1331" s="27">
        <f t="shared" si="122"/>
        <v>0</v>
      </c>
    </row>
    <row r="1332" spans="1:15" x14ac:dyDescent="0.2">
      <c r="D1332" s="22" t="s">
        <v>3090</v>
      </c>
      <c r="E1332" s="67">
        <v>2.9460000000000002</v>
      </c>
      <c r="F1332" s="24" t="s">
        <v>87</v>
      </c>
      <c r="G1332" s="25" t="s">
        <v>87</v>
      </c>
      <c r="K1332" s="27">
        <f t="shared" si="121"/>
        <v>0</v>
      </c>
      <c r="N1332" s="27">
        <f t="shared" si="122"/>
        <v>0</v>
      </c>
    </row>
    <row r="1333" spans="1:15" x14ac:dyDescent="0.2">
      <c r="A1333" s="67">
        <v>473</v>
      </c>
      <c r="C1333" s="72">
        <v>43280</v>
      </c>
      <c r="D1333" s="22" t="s">
        <v>3093</v>
      </c>
      <c r="E1333" s="67" t="s">
        <v>3094</v>
      </c>
      <c r="F1333" s="24" t="s">
        <v>3095</v>
      </c>
      <c r="G1333" s="25" t="s">
        <v>3096</v>
      </c>
      <c r="H1333" s="24">
        <v>3010</v>
      </c>
      <c r="I1333" s="27">
        <v>0.5</v>
      </c>
      <c r="J1333" s="70">
        <v>17160</v>
      </c>
      <c r="K1333" s="27">
        <f t="shared" si="121"/>
        <v>49030</v>
      </c>
      <c r="L1333" s="71">
        <v>72500</v>
      </c>
      <c r="M1333" s="71">
        <v>290</v>
      </c>
      <c r="N1333" s="27">
        <f t="shared" si="122"/>
        <v>290.5</v>
      </c>
    </row>
    <row r="1334" spans="1:15" x14ac:dyDescent="0.2">
      <c r="A1334" s="67">
        <v>471</v>
      </c>
      <c r="C1334" s="72">
        <v>43280</v>
      </c>
      <c r="D1334" s="22" t="s">
        <v>3097</v>
      </c>
      <c r="E1334" s="67">
        <v>0.60209999999999997</v>
      </c>
      <c r="F1334" s="24" t="s">
        <v>3098</v>
      </c>
      <c r="G1334" s="25" t="s">
        <v>3099</v>
      </c>
      <c r="H1334" s="24">
        <v>1060</v>
      </c>
      <c r="I1334" s="27">
        <v>0.5</v>
      </c>
      <c r="J1334" s="70">
        <v>3260</v>
      </c>
      <c r="K1334" s="27">
        <f t="shared" si="121"/>
        <v>9310</v>
      </c>
      <c r="L1334" s="71">
        <v>8310</v>
      </c>
      <c r="M1334" s="71">
        <v>33.24</v>
      </c>
      <c r="N1334" s="27">
        <f t="shared" si="122"/>
        <v>33.74</v>
      </c>
    </row>
    <row r="1335" spans="1:15" x14ac:dyDescent="0.2">
      <c r="A1335" s="67">
        <v>472</v>
      </c>
      <c r="C1335" s="72">
        <v>43280</v>
      </c>
      <c r="D1335" s="22" t="s">
        <v>3100</v>
      </c>
      <c r="F1335" s="24" t="s">
        <v>3101</v>
      </c>
      <c r="G1335" s="25" t="s">
        <v>3102</v>
      </c>
      <c r="H1335" s="24">
        <v>2050</v>
      </c>
      <c r="I1335" s="27">
        <v>0.5</v>
      </c>
      <c r="J1335" s="70">
        <v>2150</v>
      </c>
      <c r="K1335" s="27">
        <f t="shared" si="121"/>
        <v>6140</v>
      </c>
      <c r="L1335" s="71">
        <v>2500</v>
      </c>
      <c r="M1335" s="71">
        <v>10</v>
      </c>
      <c r="N1335" s="27">
        <f t="shared" si="122"/>
        <v>10.5</v>
      </c>
    </row>
    <row r="1336" spans="1:15" x14ac:dyDescent="0.2">
      <c r="A1336" s="67">
        <v>474</v>
      </c>
      <c r="C1336" s="72">
        <v>43280</v>
      </c>
      <c r="D1336" s="22" t="s">
        <v>2890</v>
      </c>
      <c r="E1336" s="67" t="s">
        <v>3103</v>
      </c>
      <c r="F1336" s="24" t="s">
        <v>3106</v>
      </c>
      <c r="G1336" s="25" t="s">
        <v>3107</v>
      </c>
      <c r="H1336" s="24">
        <v>2050</v>
      </c>
      <c r="I1336" s="27">
        <v>1.5</v>
      </c>
      <c r="J1336" s="70">
        <v>24910</v>
      </c>
      <c r="K1336" s="27">
        <f t="shared" si="121"/>
        <v>71170</v>
      </c>
      <c r="L1336" s="71">
        <v>60000</v>
      </c>
      <c r="M1336" s="71">
        <v>240</v>
      </c>
      <c r="N1336" s="27">
        <f t="shared" si="122"/>
        <v>241.5</v>
      </c>
    </row>
    <row r="1337" spans="1:15" x14ac:dyDescent="0.2">
      <c r="D1337" s="22" t="s">
        <v>2891</v>
      </c>
      <c r="E1337" s="67" t="s">
        <v>3104</v>
      </c>
      <c r="F1337" s="24" t="s">
        <v>87</v>
      </c>
      <c r="G1337" s="25" t="s">
        <v>87</v>
      </c>
      <c r="K1337" s="27">
        <f t="shared" si="121"/>
        <v>0</v>
      </c>
      <c r="N1337" s="27">
        <f t="shared" si="122"/>
        <v>0</v>
      </c>
    </row>
    <row r="1338" spans="1:15" x14ac:dyDescent="0.2">
      <c r="D1338" s="22" t="s">
        <v>2892</v>
      </c>
      <c r="E1338" s="67" t="s">
        <v>3105</v>
      </c>
      <c r="F1338" s="24" t="s">
        <v>87</v>
      </c>
      <c r="G1338" s="25" t="s">
        <v>87</v>
      </c>
      <c r="K1338" s="27">
        <f t="shared" si="121"/>
        <v>0</v>
      </c>
      <c r="N1338" s="27">
        <f t="shared" si="122"/>
        <v>0</v>
      </c>
    </row>
    <row r="1339" spans="1:15" x14ac:dyDescent="0.2">
      <c r="A1339" s="67">
        <v>475</v>
      </c>
      <c r="C1339" s="72">
        <v>43283</v>
      </c>
      <c r="D1339" s="22" t="s">
        <v>3108</v>
      </c>
      <c r="E1339" s="67">
        <v>5.9779999999999998</v>
      </c>
      <c r="F1339" s="24" t="s">
        <v>3109</v>
      </c>
      <c r="G1339" s="25" t="s">
        <v>3110</v>
      </c>
      <c r="H1339" s="24">
        <v>1120</v>
      </c>
      <c r="I1339" s="27">
        <v>0.5</v>
      </c>
      <c r="J1339" s="70">
        <v>56820</v>
      </c>
      <c r="K1339" s="27">
        <f t="shared" si="121"/>
        <v>162340</v>
      </c>
      <c r="L1339" s="71">
        <v>310000</v>
      </c>
      <c r="M1339" s="71">
        <v>1240</v>
      </c>
      <c r="N1339" s="27">
        <f t="shared" si="122"/>
        <v>1240.5</v>
      </c>
    </row>
    <row r="1340" spans="1:15" x14ac:dyDescent="0.2">
      <c r="A1340" s="67">
        <v>476</v>
      </c>
      <c r="C1340" s="72">
        <v>43283</v>
      </c>
      <c r="D1340" s="22" t="s">
        <v>3111</v>
      </c>
      <c r="E1340" s="67">
        <v>2.3319999999999999</v>
      </c>
      <c r="F1340" s="24" t="s">
        <v>3112</v>
      </c>
      <c r="G1340" s="25" t="s">
        <v>3113</v>
      </c>
      <c r="H1340" s="24">
        <v>1090</v>
      </c>
      <c r="I1340" s="27">
        <v>0.5</v>
      </c>
      <c r="J1340" s="70">
        <v>39020</v>
      </c>
      <c r="K1340" s="27">
        <f t="shared" si="121"/>
        <v>111490</v>
      </c>
      <c r="L1340" s="71">
        <v>162000</v>
      </c>
      <c r="M1340" s="71">
        <v>648</v>
      </c>
      <c r="N1340" s="27">
        <f t="shared" si="122"/>
        <v>648.5</v>
      </c>
    </row>
    <row r="1341" spans="1:15" s="43" customFormat="1" x14ac:dyDescent="0.2">
      <c r="A1341" s="39" t="s">
        <v>3114</v>
      </c>
      <c r="B1341" s="40"/>
      <c r="C1341" s="41">
        <v>43283</v>
      </c>
      <c r="D1341" s="42" t="s">
        <v>3115</v>
      </c>
      <c r="E1341" s="39">
        <v>40</v>
      </c>
      <c r="F1341" s="43" t="s">
        <v>3116</v>
      </c>
      <c r="G1341" s="44" t="s">
        <v>3117</v>
      </c>
      <c r="H1341" s="43">
        <v>1010</v>
      </c>
      <c r="I1341" s="45">
        <v>0.5</v>
      </c>
      <c r="J1341" s="45">
        <v>71320</v>
      </c>
      <c r="K1341" s="45">
        <f t="shared" si="121"/>
        <v>203770</v>
      </c>
      <c r="L1341" s="46"/>
      <c r="M1341" s="46"/>
      <c r="N1341" s="45">
        <f t="shared" si="122"/>
        <v>0.5</v>
      </c>
      <c r="O1341" s="47"/>
    </row>
    <row r="1342" spans="1:15" x14ac:dyDescent="0.2">
      <c r="N1342" s="27">
        <f>SUM(N1322:N1341)</f>
        <v>4832.8599999999997</v>
      </c>
      <c r="O1342" s="36">
        <v>67929</v>
      </c>
    </row>
    <row r="1344" spans="1:15" x14ac:dyDescent="0.2">
      <c r="A1344" s="67" t="s">
        <v>2969</v>
      </c>
      <c r="C1344" s="72">
        <v>43273</v>
      </c>
      <c r="D1344" s="22" t="s">
        <v>1924</v>
      </c>
      <c r="E1344" s="67">
        <v>19.236000000000001</v>
      </c>
      <c r="F1344" s="24" t="s">
        <v>1054</v>
      </c>
      <c r="G1344" s="25" t="s">
        <v>2970</v>
      </c>
      <c r="H1344" s="24">
        <v>1220</v>
      </c>
      <c r="I1344" s="27">
        <v>0.5</v>
      </c>
      <c r="J1344" s="70">
        <v>31430</v>
      </c>
      <c r="K1344" s="27">
        <f>ROUND(J1344/0.35,-1)</f>
        <v>89800</v>
      </c>
      <c r="L1344" s="71">
        <v>140000</v>
      </c>
      <c r="N1344" s="27">
        <f>SUM(I1344+M1344)</f>
        <v>0.5</v>
      </c>
      <c r="O1344" s="38"/>
    </row>
    <row r="1345" spans="1:15" x14ac:dyDescent="0.2">
      <c r="A1345" s="67">
        <v>467</v>
      </c>
      <c r="C1345" s="72">
        <v>43280</v>
      </c>
      <c r="D1345" s="22" t="s">
        <v>3070</v>
      </c>
      <c r="E1345" s="67" t="s">
        <v>1478</v>
      </c>
      <c r="F1345" s="24" t="s">
        <v>3072</v>
      </c>
      <c r="G1345" s="25" t="s">
        <v>3073</v>
      </c>
      <c r="H1345" s="24">
        <v>1190</v>
      </c>
      <c r="I1345" s="27">
        <v>1</v>
      </c>
      <c r="J1345" s="70">
        <v>5620</v>
      </c>
      <c r="K1345" s="27">
        <f>ROUND(J1345/0.35,-1)</f>
        <v>16060</v>
      </c>
      <c r="L1345" s="71">
        <v>3500</v>
      </c>
      <c r="M1345" s="71">
        <v>14</v>
      </c>
      <c r="N1345" s="27">
        <f>SUM(I1345+M1345)</f>
        <v>15</v>
      </c>
      <c r="O1345" s="38"/>
    </row>
    <row r="1346" spans="1:15" x14ac:dyDescent="0.2">
      <c r="D1346" s="22" t="s">
        <v>3071</v>
      </c>
      <c r="E1346" s="67" t="s">
        <v>1478</v>
      </c>
      <c r="F1346" s="24" t="s">
        <v>87</v>
      </c>
      <c r="G1346" s="25" t="s">
        <v>87</v>
      </c>
      <c r="K1346" s="27">
        <f>ROUND(J1346/0.35,-1)</f>
        <v>0</v>
      </c>
      <c r="N1346" s="27">
        <f>SUM(I1346+M1346)</f>
        <v>0</v>
      </c>
      <c r="O1346" s="38"/>
    </row>
    <row r="1347" spans="1:15" x14ac:dyDescent="0.2">
      <c r="A1347" s="67">
        <v>478</v>
      </c>
      <c r="C1347" s="72">
        <v>43284</v>
      </c>
      <c r="D1347" s="22" t="s">
        <v>3118</v>
      </c>
      <c r="E1347" s="67">
        <v>9.2810000000000006</v>
      </c>
      <c r="F1347" s="24" t="s">
        <v>3119</v>
      </c>
      <c r="G1347" s="25" t="s">
        <v>3120</v>
      </c>
      <c r="H1347" s="24">
        <v>3010</v>
      </c>
      <c r="I1347" s="27">
        <v>0.5</v>
      </c>
      <c r="J1347" s="70">
        <v>28870</v>
      </c>
      <c r="K1347" s="27">
        <f t="shared" ref="K1347:K1403" si="123">ROUND(J1347/0.35,-1)</f>
        <v>82490</v>
      </c>
      <c r="L1347" s="71">
        <v>55000</v>
      </c>
      <c r="M1347" s="71">
        <v>220</v>
      </c>
      <c r="N1347" s="27">
        <f t="shared" ref="N1347:N1403" si="124">SUM(I1347+M1347)</f>
        <v>220.5</v>
      </c>
    </row>
    <row r="1348" spans="1:15" x14ac:dyDescent="0.2">
      <c r="A1348" s="67">
        <v>481</v>
      </c>
      <c r="C1348" s="72">
        <v>43284</v>
      </c>
      <c r="D1348" s="22" t="s">
        <v>3121</v>
      </c>
      <c r="E1348" s="67" t="s">
        <v>3122</v>
      </c>
      <c r="F1348" s="24" t="s">
        <v>332</v>
      </c>
      <c r="G1348" s="25" t="s">
        <v>3123</v>
      </c>
      <c r="H1348" s="24">
        <v>3010</v>
      </c>
      <c r="I1348" s="27">
        <v>0.5</v>
      </c>
      <c r="J1348" s="70">
        <v>24550</v>
      </c>
      <c r="K1348" s="27">
        <f t="shared" si="123"/>
        <v>70140</v>
      </c>
      <c r="L1348" s="71">
        <v>28600</v>
      </c>
      <c r="M1348" s="71">
        <v>114.4</v>
      </c>
      <c r="N1348" s="27">
        <f t="shared" si="124"/>
        <v>114.9</v>
      </c>
    </row>
    <row r="1349" spans="1:15" x14ac:dyDescent="0.2">
      <c r="A1349" s="67">
        <v>482</v>
      </c>
      <c r="C1349" s="72">
        <v>43284</v>
      </c>
      <c r="D1349" s="22" t="s">
        <v>3124</v>
      </c>
      <c r="E1349" s="67">
        <v>5.0069999999999997</v>
      </c>
      <c r="F1349" s="24" t="s">
        <v>3125</v>
      </c>
      <c r="G1349" s="25" t="s">
        <v>3126</v>
      </c>
      <c r="H1349" s="24">
        <v>1080</v>
      </c>
      <c r="I1349" s="27">
        <v>0.5</v>
      </c>
      <c r="J1349" s="70">
        <v>20570</v>
      </c>
      <c r="K1349" s="27">
        <f t="shared" si="123"/>
        <v>58770</v>
      </c>
      <c r="L1349" s="71">
        <v>40000</v>
      </c>
      <c r="M1349" s="71">
        <v>160</v>
      </c>
      <c r="N1349" s="27">
        <f t="shared" si="124"/>
        <v>160.5</v>
      </c>
    </row>
    <row r="1350" spans="1:15" s="43" customFormat="1" x14ac:dyDescent="0.2">
      <c r="A1350" s="39">
        <v>483</v>
      </c>
      <c r="B1350" s="40"/>
      <c r="C1350" s="41">
        <v>43284</v>
      </c>
      <c r="D1350" s="42" t="s">
        <v>3127</v>
      </c>
      <c r="E1350" s="39">
        <v>3.335</v>
      </c>
      <c r="F1350" s="43" t="s">
        <v>3128</v>
      </c>
      <c r="G1350" s="44" t="s">
        <v>3129</v>
      </c>
      <c r="H1350" s="43">
        <v>1090</v>
      </c>
      <c r="I1350" s="45">
        <v>0.5</v>
      </c>
      <c r="J1350" s="45">
        <v>7370</v>
      </c>
      <c r="K1350" s="45">
        <f t="shared" si="123"/>
        <v>21060</v>
      </c>
      <c r="L1350" s="46">
        <v>27000</v>
      </c>
      <c r="M1350" s="46">
        <v>108</v>
      </c>
      <c r="N1350" s="45">
        <f t="shared" si="124"/>
        <v>108.5</v>
      </c>
      <c r="O1350" s="47"/>
    </row>
    <row r="1351" spans="1:15" x14ac:dyDescent="0.2">
      <c r="N1351" s="27">
        <f>SUM(N1344:N1350)</f>
        <v>619.9</v>
      </c>
    </row>
    <row r="1353" spans="1:15" x14ac:dyDescent="0.2">
      <c r="A1353" s="67">
        <v>477</v>
      </c>
      <c r="C1353" s="72">
        <v>43284</v>
      </c>
      <c r="D1353" s="22" t="s">
        <v>3145</v>
      </c>
      <c r="E1353" s="67">
        <v>0.43099999999999999</v>
      </c>
      <c r="F1353" s="24" t="s">
        <v>3148</v>
      </c>
      <c r="G1353" s="25" t="s">
        <v>3149</v>
      </c>
      <c r="H1353" s="24">
        <v>1100</v>
      </c>
      <c r="I1353" s="27">
        <v>1.5</v>
      </c>
      <c r="J1353" s="70">
        <v>40370</v>
      </c>
      <c r="K1353" s="27">
        <f t="shared" si="123"/>
        <v>115340</v>
      </c>
      <c r="L1353" s="71">
        <v>163000</v>
      </c>
      <c r="M1353" s="71">
        <v>652</v>
      </c>
      <c r="N1353" s="27">
        <f t="shared" si="124"/>
        <v>653.5</v>
      </c>
    </row>
    <row r="1354" spans="1:15" x14ac:dyDescent="0.2">
      <c r="D1354" s="22" t="s">
        <v>3146</v>
      </c>
      <c r="E1354" s="67">
        <v>0.6</v>
      </c>
      <c r="F1354" s="24" t="s">
        <v>87</v>
      </c>
      <c r="K1354" s="27">
        <f t="shared" si="123"/>
        <v>0</v>
      </c>
      <c r="N1354" s="27">
        <f t="shared" si="124"/>
        <v>0</v>
      </c>
    </row>
    <row r="1355" spans="1:15" x14ac:dyDescent="0.2">
      <c r="D1355" s="22" t="s">
        <v>3147</v>
      </c>
      <c r="E1355" s="67">
        <v>0.17</v>
      </c>
      <c r="F1355" s="24" t="s">
        <v>87</v>
      </c>
      <c r="K1355" s="27">
        <f t="shared" si="123"/>
        <v>0</v>
      </c>
      <c r="N1355" s="27">
        <f t="shared" si="124"/>
        <v>0</v>
      </c>
    </row>
    <row r="1356" spans="1:15" x14ac:dyDescent="0.2">
      <c r="A1356" s="67" t="s">
        <v>3130</v>
      </c>
      <c r="C1356" s="72">
        <v>43284</v>
      </c>
      <c r="D1356" s="22" t="s">
        <v>3131</v>
      </c>
      <c r="E1356" s="67">
        <v>64.75</v>
      </c>
      <c r="F1356" s="24" t="s">
        <v>3135</v>
      </c>
      <c r="G1356" s="25" t="s">
        <v>3136</v>
      </c>
      <c r="H1356" s="24">
        <v>1180</v>
      </c>
      <c r="I1356" s="27">
        <v>2</v>
      </c>
      <c r="J1356" s="70">
        <v>139540</v>
      </c>
      <c r="K1356" s="27">
        <f t="shared" si="123"/>
        <v>398690</v>
      </c>
      <c r="N1356" s="27">
        <f t="shared" si="124"/>
        <v>2</v>
      </c>
    </row>
    <row r="1357" spans="1:15" x14ac:dyDescent="0.2">
      <c r="D1357" s="22" t="s">
        <v>3132</v>
      </c>
      <c r="E1357" s="67">
        <v>7.75</v>
      </c>
      <c r="F1357" s="24" t="s">
        <v>87</v>
      </c>
      <c r="G1357" s="24" t="s">
        <v>87</v>
      </c>
      <c r="K1357" s="27">
        <f t="shared" si="123"/>
        <v>0</v>
      </c>
      <c r="N1357" s="27">
        <f t="shared" si="124"/>
        <v>0</v>
      </c>
    </row>
    <row r="1358" spans="1:15" x14ac:dyDescent="0.2">
      <c r="D1358" s="22" t="s">
        <v>3133</v>
      </c>
      <c r="E1358" s="67">
        <v>25.25</v>
      </c>
      <c r="F1358" s="24" t="s">
        <v>87</v>
      </c>
      <c r="G1358" s="24" t="s">
        <v>87</v>
      </c>
      <c r="K1358" s="27">
        <f t="shared" si="123"/>
        <v>0</v>
      </c>
      <c r="N1358" s="27">
        <f t="shared" si="124"/>
        <v>0</v>
      </c>
    </row>
    <row r="1359" spans="1:15" x14ac:dyDescent="0.2">
      <c r="D1359" s="22" t="s">
        <v>3134</v>
      </c>
      <c r="E1359" s="67">
        <v>40</v>
      </c>
      <c r="F1359" s="24" t="s">
        <v>87</v>
      </c>
      <c r="G1359" s="24" t="s">
        <v>87</v>
      </c>
      <c r="K1359" s="27">
        <f t="shared" si="123"/>
        <v>0</v>
      </c>
      <c r="N1359" s="27">
        <f t="shared" si="124"/>
        <v>0</v>
      </c>
    </row>
    <row r="1360" spans="1:15" x14ac:dyDescent="0.2">
      <c r="A1360" s="67" t="s">
        <v>3137</v>
      </c>
      <c r="C1360" s="72">
        <v>43284</v>
      </c>
      <c r="D1360" s="22" t="s">
        <v>3138</v>
      </c>
      <c r="E1360" s="67">
        <v>71.361000000000004</v>
      </c>
      <c r="F1360" s="25" t="s">
        <v>3136</v>
      </c>
      <c r="G1360" s="25" t="s">
        <v>3139</v>
      </c>
      <c r="H1360" s="24">
        <v>1180</v>
      </c>
      <c r="I1360" s="27">
        <v>0.5</v>
      </c>
      <c r="J1360" s="70">
        <v>78440</v>
      </c>
      <c r="K1360" s="27">
        <f t="shared" si="123"/>
        <v>224110</v>
      </c>
      <c r="N1360" s="27">
        <f t="shared" si="124"/>
        <v>0.5</v>
      </c>
    </row>
    <row r="1361" spans="1:15" x14ac:dyDescent="0.2">
      <c r="A1361" s="67" t="s">
        <v>3140</v>
      </c>
      <c r="C1361" s="72">
        <v>43284</v>
      </c>
      <c r="D1361" s="22" t="s">
        <v>3141</v>
      </c>
      <c r="E1361" s="67">
        <v>58.482999999999997</v>
      </c>
      <c r="F1361" s="25" t="s">
        <v>3136</v>
      </c>
      <c r="G1361" s="25" t="s">
        <v>3142</v>
      </c>
      <c r="H1361" s="24">
        <v>1180</v>
      </c>
      <c r="I1361" s="27">
        <v>0.5</v>
      </c>
      <c r="J1361" s="70">
        <v>57870</v>
      </c>
      <c r="K1361" s="27">
        <f t="shared" si="123"/>
        <v>165340</v>
      </c>
      <c r="N1361" s="27">
        <f t="shared" si="124"/>
        <v>0.5</v>
      </c>
    </row>
    <row r="1362" spans="1:15" x14ac:dyDescent="0.2">
      <c r="A1362" s="67" t="s">
        <v>3143</v>
      </c>
      <c r="C1362" s="72">
        <v>43284</v>
      </c>
      <c r="D1362" s="22" t="s">
        <v>3133</v>
      </c>
      <c r="E1362" s="67">
        <v>3.2669999999999999</v>
      </c>
      <c r="F1362" s="25" t="s">
        <v>3136</v>
      </c>
      <c r="G1362" s="25" t="s">
        <v>3144</v>
      </c>
      <c r="H1362" s="24">
        <v>1180</v>
      </c>
      <c r="I1362" s="27">
        <v>0.5</v>
      </c>
      <c r="J1362" s="70">
        <v>3280</v>
      </c>
      <c r="K1362" s="27">
        <f t="shared" si="123"/>
        <v>9370</v>
      </c>
      <c r="N1362" s="27">
        <f t="shared" si="124"/>
        <v>0.5</v>
      </c>
    </row>
    <row r="1363" spans="1:15" x14ac:dyDescent="0.2">
      <c r="A1363" s="67">
        <v>479</v>
      </c>
      <c r="C1363" s="72">
        <v>43284</v>
      </c>
      <c r="D1363" s="22" t="s">
        <v>3150</v>
      </c>
      <c r="E1363" s="67">
        <v>13.337</v>
      </c>
      <c r="F1363" s="24" t="s">
        <v>3151</v>
      </c>
      <c r="G1363" s="25" t="s">
        <v>3152</v>
      </c>
      <c r="H1363" s="24">
        <v>1050</v>
      </c>
      <c r="I1363" s="27">
        <v>0.5</v>
      </c>
      <c r="J1363" s="70">
        <v>20140</v>
      </c>
      <c r="K1363" s="27">
        <f t="shared" si="123"/>
        <v>57540</v>
      </c>
      <c r="L1363" s="71">
        <v>200055</v>
      </c>
      <c r="M1363" s="71">
        <v>800.4</v>
      </c>
      <c r="N1363" s="27">
        <f t="shared" si="124"/>
        <v>800.9</v>
      </c>
    </row>
    <row r="1364" spans="1:15" x14ac:dyDescent="0.2">
      <c r="A1364" s="67">
        <v>480</v>
      </c>
      <c r="C1364" s="72">
        <v>43284</v>
      </c>
      <c r="D1364" s="22" t="s">
        <v>3153</v>
      </c>
      <c r="E1364" s="67">
        <v>1.002</v>
      </c>
      <c r="F1364" s="24" t="s">
        <v>3151</v>
      </c>
      <c r="G1364" s="25" t="s">
        <v>3154</v>
      </c>
      <c r="H1364" s="24">
        <v>1050</v>
      </c>
      <c r="I1364" s="27">
        <v>0.5</v>
      </c>
      <c r="J1364" s="70">
        <v>1510</v>
      </c>
      <c r="K1364" s="27">
        <f t="shared" si="123"/>
        <v>4310</v>
      </c>
      <c r="L1364" s="71">
        <v>15000</v>
      </c>
      <c r="M1364" s="71">
        <v>60</v>
      </c>
      <c r="N1364" s="27">
        <f t="shared" si="124"/>
        <v>60.5</v>
      </c>
    </row>
    <row r="1365" spans="1:15" x14ac:dyDescent="0.2">
      <c r="A1365" s="67">
        <v>484</v>
      </c>
      <c r="C1365" s="72">
        <v>43284</v>
      </c>
      <c r="D1365" s="22" t="s">
        <v>3155</v>
      </c>
      <c r="E1365" s="67">
        <v>7.3789999999999996</v>
      </c>
      <c r="F1365" s="24" t="s">
        <v>3156</v>
      </c>
      <c r="G1365" s="25" t="s">
        <v>3157</v>
      </c>
      <c r="H1365" s="24">
        <v>1090</v>
      </c>
      <c r="I1365" s="27">
        <v>0.5</v>
      </c>
      <c r="J1365" s="70">
        <v>16230</v>
      </c>
      <c r="K1365" s="27">
        <f t="shared" si="123"/>
        <v>46370</v>
      </c>
      <c r="L1365" s="71">
        <v>125000</v>
      </c>
      <c r="M1365" s="71">
        <v>500</v>
      </c>
      <c r="N1365" s="27">
        <f t="shared" si="124"/>
        <v>500.5</v>
      </c>
    </row>
    <row r="1366" spans="1:15" x14ac:dyDescent="0.2">
      <c r="A1366" s="67" t="s">
        <v>3158</v>
      </c>
      <c r="C1366" s="72">
        <v>43284</v>
      </c>
      <c r="D1366" s="22" t="s">
        <v>911</v>
      </c>
      <c r="E1366" s="67">
        <v>14.933</v>
      </c>
      <c r="F1366" s="24" t="s">
        <v>915</v>
      </c>
      <c r="G1366" s="25" t="s">
        <v>3159</v>
      </c>
      <c r="H1366" s="24">
        <v>1040</v>
      </c>
      <c r="I1366" s="27">
        <v>2</v>
      </c>
      <c r="J1366" s="70">
        <v>282720</v>
      </c>
      <c r="K1366" s="27">
        <f t="shared" si="123"/>
        <v>807770</v>
      </c>
      <c r="N1366" s="27">
        <f t="shared" si="124"/>
        <v>2</v>
      </c>
    </row>
    <row r="1367" spans="1:15" x14ac:dyDescent="0.2">
      <c r="D1367" s="22" t="s">
        <v>912</v>
      </c>
      <c r="E1367" s="67">
        <v>20.64</v>
      </c>
      <c r="F1367" s="24" t="s">
        <v>87</v>
      </c>
      <c r="G1367" s="25" t="s">
        <v>87</v>
      </c>
      <c r="K1367" s="27">
        <f t="shared" si="123"/>
        <v>0</v>
      </c>
      <c r="N1367" s="27">
        <f t="shared" si="124"/>
        <v>0</v>
      </c>
    </row>
    <row r="1368" spans="1:15" x14ac:dyDescent="0.2">
      <c r="D1368" s="22" t="s">
        <v>913</v>
      </c>
      <c r="E1368" s="67">
        <v>20.643999999999998</v>
      </c>
      <c r="F1368" s="24" t="s">
        <v>87</v>
      </c>
      <c r="G1368" s="25" t="s">
        <v>87</v>
      </c>
      <c r="K1368" s="27">
        <f t="shared" si="123"/>
        <v>0</v>
      </c>
      <c r="N1368" s="27">
        <f t="shared" si="124"/>
        <v>0</v>
      </c>
    </row>
    <row r="1369" spans="1:15" x14ac:dyDescent="0.2">
      <c r="D1369" s="22" t="s">
        <v>914</v>
      </c>
      <c r="E1369" s="67">
        <v>100</v>
      </c>
      <c r="F1369" s="24" t="s">
        <v>87</v>
      </c>
      <c r="G1369" s="25" t="s">
        <v>87</v>
      </c>
      <c r="K1369" s="27">
        <f t="shared" si="123"/>
        <v>0</v>
      </c>
      <c r="N1369" s="27">
        <f t="shared" si="124"/>
        <v>0</v>
      </c>
    </row>
    <row r="1370" spans="1:15" x14ac:dyDescent="0.2">
      <c r="A1370" s="67" t="s">
        <v>3160</v>
      </c>
      <c r="C1370" s="72">
        <v>43284</v>
      </c>
      <c r="D1370" s="22" t="s">
        <v>3161</v>
      </c>
      <c r="E1370" s="67">
        <v>156.43299999999999</v>
      </c>
      <c r="F1370" s="24" t="s">
        <v>3162</v>
      </c>
      <c r="G1370" s="25" t="s">
        <v>3163</v>
      </c>
      <c r="H1370" s="24">
        <v>1050</v>
      </c>
      <c r="I1370" s="27">
        <v>0.5</v>
      </c>
      <c r="J1370" s="70">
        <v>385530</v>
      </c>
      <c r="K1370" s="27">
        <f t="shared" si="123"/>
        <v>1101510</v>
      </c>
      <c r="N1370" s="27">
        <f t="shared" si="124"/>
        <v>0.5</v>
      </c>
    </row>
    <row r="1371" spans="1:15" x14ac:dyDescent="0.2">
      <c r="A1371" s="67">
        <v>485</v>
      </c>
      <c r="C1371" s="72">
        <v>43286</v>
      </c>
      <c r="D1371" s="22" t="s">
        <v>3164</v>
      </c>
      <c r="E1371" s="67">
        <v>7</v>
      </c>
      <c r="F1371" s="24" t="s">
        <v>2937</v>
      </c>
      <c r="G1371" s="25" t="s">
        <v>3165</v>
      </c>
      <c r="H1371" s="24">
        <v>1120</v>
      </c>
      <c r="I1371" s="27">
        <v>0.5</v>
      </c>
      <c r="J1371" s="70">
        <v>10850</v>
      </c>
      <c r="K1371" s="27">
        <f t="shared" si="123"/>
        <v>31000</v>
      </c>
      <c r="L1371" s="71">
        <v>70000</v>
      </c>
      <c r="M1371" s="71">
        <v>280</v>
      </c>
      <c r="N1371" s="27">
        <f t="shared" si="124"/>
        <v>280.5</v>
      </c>
    </row>
    <row r="1372" spans="1:15" s="43" customFormat="1" x14ac:dyDescent="0.2">
      <c r="A1372" s="39">
        <v>486</v>
      </c>
      <c r="B1372" s="40"/>
      <c r="C1372" s="41">
        <v>43286</v>
      </c>
      <c r="D1372" s="42" t="s">
        <v>3166</v>
      </c>
      <c r="E1372" s="39" t="s">
        <v>2572</v>
      </c>
      <c r="F1372" s="43" t="s">
        <v>3167</v>
      </c>
      <c r="G1372" s="44" t="s">
        <v>3168</v>
      </c>
      <c r="H1372" s="43">
        <v>3010</v>
      </c>
      <c r="I1372" s="45">
        <v>0.5</v>
      </c>
      <c r="J1372" s="45">
        <v>22940</v>
      </c>
      <c r="K1372" s="45">
        <f t="shared" si="123"/>
        <v>65540</v>
      </c>
      <c r="L1372" s="46">
        <v>90000</v>
      </c>
      <c r="M1372" s="46">
        <v>360</v>
      </c>
      <c r="N1372" s="45">
        <f t="shared" si="124"/>
        <v>360.5</v>
      </c>
      <c r="O1372" s="47"/>
    </row>
    <row r="1373" spans="1:15" x14ac:dyDescent="0.2">
      <c r="K1373" s="27">
        <f t="shared" si="123"/>
        <v>0</v>
      </c>
      <c r="N1373" s="27">
        <f>SUM(N1353:N1372)</f>
        <v>2662.4</v>
      </c>
      <c r="O1373" s="36">
        <v>67957</v>
      </c>
    </row>
    <row r="1375" spans="1:15" x14ac:dyDescent="0.2">
      <c r="A1375" s="67" t="s">
        <v>3169</v>
      </c>
      <c r="C1375" s="72">
        <v>43286</v>
      </c>
      <c r="D1375" s="22" t="s">
        <v>3164</v>
      </c>
      <c r="E1375" s="67">
        <v>27.173999999999999</v>
      </c>
      <c r="F1375" s="24" t="s">
        <v>2937</v>
      </c>
      <c r="G1375" s="24" t="s">
        <v>3170</v>
      </c>
      <c r="H1375" s="24">
        <v>1120</v>
      </c>
      <c r="I1375" s="27">
        <v>0.5</v>
      </c>
      <c r="J1375" s="70">
        <v>42110</v>
      </c>
      <c r="K1375" s="27">
        <f t="shared" si="123"/>
        <v>120310</v>
      </c>
      <c r="N1375" s="27">
        <f t="shared" si="124"/>
        <v>0.5</v>
      </c>
    </row>
    <row r="1376" spans="1:15" x14ac:dyDescent="0.2">
      <c r="A1376" s="67">
        <v>487</v>
      </c>
      <c r="C1376" s="72">
        <v>43286</v>
      </c>
      <c r="D1376" s="22" t="s">
        <v>3171</v>
      </c>
      <c r="E1376" s="67">
        <v>24.027999999999999</v>
      </c>
      <c r="F1376" s="24" t="s">
        <v>3172</v>
      </c>
      <c r="G1376" s="25" t="s">
        <v>3173</v>
      </c>
      <c r="H1376" s="24">
        <v>1020</v>
      </c>
      <c r="I1376" s="27">
        <v>0.5</v>
      </c>
      <c r="J1376" s="70">
        <v>35580</v>
      </c>
      <c r="K1376" s="27">
        <f t="shared" si="123"/>
        <v>101660</v>
      </c>
      <c r="L1376" s="71">
        <v>108126</v>
      </c>
      <c r="M1376" s="71">
        <v>432.8</v>
      </c>
      <c r="N1376" s="27">
        <f t="shared" si="124"/>
        <v>433.3</v>
      </c>
    </row>
    <row r="1377" spans="1:15" x14ac:dyDescent="0.2">
      <c r="A1377" s="67" t="s">
        <v>3174</v>
      </c>
      <c r="C1377" s="72">
        <v>43287</v>
      </c>
      <c r="D1377" s="22" t="s">
        <v>3175</v>
      </c>
      <c r="E1377" s="67">
        <v>1.111</v>
      </c>
      <c r="F1377" s="24" t="s">
        <v>3177</v>
      </c>
      <c r="G1377" s="25" t="s">
        <v>3178</v>
      </c>
      <c r="H1377" s="24">
        <v>1050</v>
      </c>
      <c r="I1377" s="27">
        <v>0.5</v>
      </c>
      <c r="J1377" s="70">
        <v>52820</v>
      </c>
      <c r="K1377" s="27">
        <f t="shared" si="123"/>
        <v>150910</v>
      </c>
      <c r="N1377" s="27">
        <f t="shared" si="124"/>
        <v>0.5</v>
      </c>
    </row>
    <row r="1378" spans="1:15" x14ac:dyDescent="0.2">
      <c r="A1378" s="67" t="s">
        <v>3176</v>
      </c>
      <c r="C1378" s="72">
        <v>43287</v>
      </c>
      <c r="D1378" s="22" t="s">
        <v>3175</v>
      </c>
      <c r="E1378" s="67">
        <v>1.111</v>
      </c>
      <c r="F1378" s="25" t="s">
        <v>3178</v>
      </c>
      <c r="G1378" s="25" t="s">
        <v>3179</v>
      </c>
      <c r="H1378" s="24">
        <v>1050</v>
      </c>
      <c r="I1378" s="27">
        <v>0.5</v>
      </c>
      <c r="J1378" s="70">
        <v>52820</v>
      </c>
      <c r="K1378" s="27">
        <f t="shared" si="123"/>
        <v>150910</v>
      </c>
      <c r="N1378" s="27">
        <f t="shared" si="124"/>
        <v>0.5</v>
      </c>
    </row>
    <row r="1379" spans="1:15" x14ac:dyDescent="0.2">
      <c r="A1379" s="67" t="s">
        <v>3180</v>
      </c>
      <c r="C1379" s="72">
        <v>43287</v>
      </c>
      <c r="D1379" s="22" t="s">
        <v>3181</v>
      </c>
      <c r="E1379" s="67">
        <v>23.866</v>
      </c>
      <c r="F1379" s="24" t="s">
        <v>1028</v>
      </c>
      <c r="G1379" s="25" t="s">
        <v>3179</v>
      </c>
      <c r="H1379" s="24">
        <v>1120</v>
      </c>
      <c r="I1379" s="27">
        <v>1.5</v>
      </c>
      <c r="J1379" s="70">
        <v>64400</v>
      </c>
      <c r="K1379" s="27">
        <f t="shared" si="123"/>
        <v>184000</v>
      </c>
      <c r="N1379" s="27">
        <f t="shared" si="124"/>
        <v>1.5</v>
      </c>
    </row>
    <row r="1380" spans="1:15" x14ac:dyDescent="0.2">
      <c r="D1380" s="22" t="s">
        <v>3182</v>
      </c>
      <c r="E1380" s="67">
        <v>8.0139999999999993</v>
      </c>
      <c r="F1380" s="24" t="s">
        <v>87</v>
      </c>
      <c r="G1380" s="24" t="s">
        <v>87</v>
      </c>
      <c r="K1380" s="27">
        <f t="shared" si="123"/>
        <v>0</v>
      </c>
      <c r="N1380" s="27">
        <f t="shared" si="124"/>
        <v>0</v>
      </c>
    </row>
    <row r="1381" spans="1:15" x14ac:dyDescent="0.2">
      <c r="D1381" s="22" t="s">
        <v>3183</v>
      </c>
      <c r="E1381" s="67">
        <v>2.9750000000000001</v>
      </c>
      <c r="F1381" s="24" t="s">
        <v>87</v>
      </c>
      <c r="G1381" s="24" t="s">
        <v>87</v>
      </c>
      <c r="K1381" s="27">
        <f t="shared" si="123"/>
        <v>0</v>
      </c>
      <c r="N1381" s="27">
        <f t="shared" si="124"/>
        <v>0</v>
      </c>
    </row>
    <row r="1382" spans="1:15" x14ac:dyDescent="0.2">
      <c r="A1382" s="67">
        <v>488</v>
      </c>
      <c r="C1382" s="72">
        <v>43287</v>
      </c>
      <c r="D1382" s="22" t="s">
        <v>3184</v>
      </c>
      <c r="E1382" s="67">
        <v>2.0209999999999999</v>
      </c>
      <c r="F1382" s="24" t="s">
        <v>3187</v>
      </c>
      <c r="G1382" s="25" t="s">
        <v>3179</v>
      </c>
      <c r="H1382" s="24">
        <v>1050</v>
      </c>
      <c r="I1382" s="27">
        <v>1.5</v>
      </c>
      <c r="J1382" s="70">
        <v>8590</v>
      </c>
      <c r="K1382" s="27">
        <f t="shared" si="123"/>
        <v>24540</v>
      </c>
      <c r="L1382" s="71">
        <v>45632</v>
      </c>
      <c r="M1382" s="71">
        <v>182.53</v>
      </c>
      <c r="N1382" s="27">
        <f t="shared" si="124"/>
        <v>184.03</v>
      </c>
    </row>
    <row r="1383" spans="1:15" x14ac:dyDescent="0.2">
      <c r="D1383" s="22" t="s">
        <v>3185</v>
      </c>
      <c r="E1383" s="67">
        <v>3.4590000000000001</v>
      </c>
      <c r="F1383" s="24" t="s">
        <v>87</v>
      </c>
      <c r="G1383" s="24" t="s">
        <v>87</v>
      </c>
      <c r="K1383" s="27">
        <f t="shared" si="123"/>
        <v>0</v>
      </c>
      <c r="N1383" s="27">
        <f t="shared" si="124"/>
        <v>0</v>
      </c>
    </row>
    <row r="1384" spans="1:15" s="43" customFormat="1" x14ac:dyDescent="0.2">
      <c r="A1384" s="39"/>
      <c r="B1384" s="40"/>
      <c r="C1384" s="41"/>
      <c r="D1384" s="42" t="s">
        <v>3186</v>
      </c>
      <c r="E1384" s="39">
        <v>0.224</v>
      </c>
      <c r="F1384" s="43" t="s">
        <v>87</v>
      </c>
      <c r="G1384" s="43" t="s">
        <v>87</v>
      </c>
      <c r="I1384" s="45"/>
      <c r="J1384" s="45"/>
      <c r="K1384" s="45">
        <f t="shared" si="123"/>
        <v>0</v>
      </c>
      <c r="L1384" s="46"/>
      <c r="M1384" s="46"/>
      <c r="N1384" s="45">
        <f t="shared" si="124"/>
        <v>0</v>
      </c>
      <c r="O1384" s="47"/>
    </row>
    <row r="1385" spans="1:15" x14ac:dyDescent="0.2">
      <c r="K1385" s="27">
        <f t="shared" si="123"/>
        <v>0</v>
      </c>
      <c r="N1385" s="27">
        <f>SUM(N1375:N1384)</f>
        <v>620.33000000000004</v>
      </c>
      <c r="O1385" s="36">
        <v>67972</v>
      </c>
    </row>
    <row r="1387" spans="1:15" x14ac:dyDescent="0.2">
      <c r="A1387" s="67" t="s">
        <v>3188</v>
      </c>
      <c r="C1387" s="72">
        <v>43287</v>
      </c>
      <c r="D1387" s="22" t="s">
        <v>3189</v>
      </c>
      <c r="E1387" s="67" t="s">
        <v>3190</v>
      </c>
      <c r="F1387" s="24" t="s">
        <v>3191</v>
      </c>
      <c r="G1387" s="25" t="s">
        <v>3192</v>
      </c>
      <c r="H1387" s="24">
        <v>1150</v>
      </c>
      <c r="I1387" s="27">
        <v>0.5</v>
      </c>
      <c r="J1387" s="70">
        <v>48760</v>
      </c>
      <c r="K1387" s="27">
        <f t="shared" si="123"/>
        <v>139310</v>
      </c>
      <c r="N1387" s="27">
        <f t="shared" si="124"/>
        <v>0.5</v>
      </c>
    </row>
    <row r="1388" spans="1:15" x14ac:dyDescent="0.2">
      <c r="A1388" s="67">
        <v>490</v>
      </c>
      <c r="C1388" s="72">
        <v>43287</v>
      </c>
      <c r="D1388" s="22" t="s">
        <v>3189</v>
      </c>
      <c r="E1388" s="67" t="s">
        <v>3190</v>
      </c>
      <c r="F1388" s="25" t="s">
        <v>3192</v>
      </c>
      <c r="G1388" s="25" t="s">
        <v>3193</v>
      </c>
      <c r="H1388" s="24">
        <v>1150</v>
      </c>
      <c r="I1388" s="27">
        <v>0.5</v>
      </c>
      <c r="J1388" s="70">
        <v>48760</v>
      </c>
      <c r="K1388" s="27">
        <f t="shared" si="123"/>
        <v>139310</v>
      </c>
      <c r="L1388" s="71">
        <v>139000</v>
      </c>
      <c r="M1388" s="71">
        <v>556</v>
      </c>
      <c r="N1388" s="27">
        <f t="shared" si="124"/>
        <v>556.5</v>
      </c>
    </row>
    <row r="1389" spans="1:15" x14ac:dyDescent="0.2">
      <c r="A1389" s="67">
        <v>491</v>
      </c>
      <c r="C1389" s="72">
        <v>43290</v>
      </c>
      <c r="D1389" s="22" t="s">
        <v>1713</v>
      </c>
      <c r="E1389" s="67">
        <v>2.081</v>
      </c>
      <c r="F1389" s="24" t="s">
        <v>1714</v>
      </c>
      <c r="G1389" s="25" t="s">
        <v>3194</v>
      </c>
      <c r="H1389" s="24">
        <v>1070</v>
      </c>
      <c r="I1389" s="27">
        <v>0.5</v>
      </c>
      <c r="J1389" s="70">
        <v>2870</v>
      </c>
      <c r="K1389" s="27">
        <f t="shared" si="123"/>
        <v>8200</v>
      </c>
      <c r="L1389" s="71">
        <v>15000</v>
      </c>
      <c r="M1389" s="71">
        <v>60</v>
      </c>
      <c r="N1389" s="27">
        <f t="shared" si="124"/>
        <v>60.5</v>
      </c>
    </row>
    <row r="1390" spans="1:15" x14ac:dyDescent="0.2">
      <c r="A1390" s="67">
        <v>492</v>
      </c>
      <c r="C1390" s="72">
        <v>43290</v>
      </c>
      <c r="D1390" s="22" t="s">
        <v>3195</v>
      </c>
      <c r="E1390" s="67" t="s">
        <v>3199</v>
      </c>
      <c r="F1390" s="24" t="s">
        <v>3202</v>
      </c>
      <c r="G1390" s="25" t="s">
        <v>3203</v>
      </c>
      <c r="H1390" s="24">
        <v>1080</v>
      </c>
      <c r="I1390" s="27">
        <v>2</v>
      </c>
      <c r="J1390" s="70">
        <v>17060</v>
      </c>
      <c r="K1390" s="27">
        <f t="shared" si="123"/>
        <v>48740</v>
      </c>
      <c r="L1390" s="71">
        <v>117000</v>
      </c>
      <c r="M1390" s="71">
        <v>468</v>
      </c>
      <c r="N1390" s="27">
        <f t="shared" si="124"/>
        <v>470</v>
      </c>
    </row>
    <row r="1391" spans="1:15" x14ac:dyDescent="0.2">
      <c r="D1391" s="22" t="s">
        <v>3196</v>
      </c>
      <c r="E1391" s="67" t="s">
        <v>3200</v>
      </c>
      <c r="F1391" s="24" t="s">
        <v>87</v>
      </c>
      <c r="G1391" s="24" t="s">
        <v>87</v>
      </c>
      <c r="K1391" s="27">
        <f t="shared" si="123"/>
        <v>0</v>
      </c>
      <c r="N1391" s="27">
        <f t="shared" si="124"/>
        <v>0</v>
      </c>
    </row>
    <row r="1392" spans="1:15" x14ac:dyDescent="0.2">
      <c r="D1392" s="22" t="s">
        <v>3198</v>
      </c>
      <c r="E1392" s="67" t="s">
        <v>3201</v>
      </c>
      <c r="F1392" s="24" t="s">
        <v>87</v>
      </c>
      <c r="G1392" s="24" t="s">
        <v>87</v>
      </c>
      <c r="K1392" s="27">
        <f t="shared" si="123"/>
        <v>0</v>
      </c>
      <c r="N1392" s="27">
        <f t="shared" si="124"/>
        <v>0</v>
      </c>
    </row>
    <row r="1393" spans="1:15" x14ac:dyDescent="0.2">
      <c r="D1393" s="22" t="s">
        <v>3197</v>
      </c>
      <c r="E1393" s="67">
        <v>0.26910000000000001</v>
      </c>
      <c r="F1393" s="24" t="s">
        <v>87</v>
      </c>
      <c r="G1393" s="24" t="s">
        <v>87</v>
      </c>
      <c r="K1393" s="27">
        <f t="shared" si="123"/>
        <v>0</v>
      </c>
      <c r="N1393" s="27">
        <f t="shared" si="124"/>
        <v>0</v>
      </c>
    </row>
    <row r="1394" spans="1:15" x14ac:dyDescent="0.2">
      <c r="A1394" s="67">
        <v>493</v>
      </c>
      <c r="C1394" s="72">
        <v>43290</v>
      </c>
      <c r="D1394" s="22" t="s">
        <v>3204</v>
      </c>
      <c r="E1394" s="67">
        <v>0.152</v>
      </c>
      <c r="F1394" s="24" t="s">
        <v>3205</v>
      </c>
      <c r="G1394" s="25" t="s">
        <v>3206</v>
      </c>
      <c r="H1394" s="24">
        <v>3010</v>
      </c>
      <c r="I1394" s="27">
        <v>0.5</v>
      </c>
      <c r="J1394" s="70">
        <v>39630</v>
      </c>
      <c r="K1394" s="27">
        <f t="shared" si="123"/>
        <v>113230</v>
      </c>
      <c r="L1394" s="71">
        <v>105000</v>
      </c>
      <c r="M1394" s="71">
        <v>420</v>
      </c>
      <c r="N1394" s="27">
        <f t="shared" si="124"/>
        <v>420.5</v>
      </c>
    </row>
    <row r="1395" spans="1:15" x14ac:dyDescent="0.2">
      <c r="A1395" s="67">
        <v>494</v>
      </c>
      <c r="C1395" s="72">
        <v>43290</v>
      </c>
      <c r="D1395" s="22" t="s">
        <v>3207</v>
      </c>
      <c r="E1395" s="67">
        <v>5.3365999999999998</v>
      </c>
      <c r="F1395" s="24" t="s">
        <v>3209</v>
      </c>
      <c r="G1395" s="25" t="s">
        <v>3210</v>
      </c>
      <c r="H1395" s="24">
        <v>1150</v>
      </c>
      <c r="I1395" s="27">
        <v>1</v>
      </c>
      <c r="J1395" s="70">
        <v>21700</v>
      </c>
      <c r="K1395" s="27">
        <f t="shared" si="123"/>
        <v>62000</v>
      </c>
      <c r="L1395" s="71">
        <v>55000</v>
      </c>
      <c r="M1395" s="71">
        <v>220</v>
      </c>
      <c r="N1395" s="27">
        <f t="shared" si="124"/>
        <v>221</v>
      </c>
    </row>
    <row r="1396" spans="1:15" x14ac:dyDescent="0.2">
      <c r="D1396" s="22" t="s">
        <v>3208</v>
      </c>
      <c r="E1396" s="67">
        <v>8.8283000000000005</v>
      </c>
      <c r="F1396" s="24" t="s">
        <v>87</v>
      </c>
      <c r="G1396" s="25" t="s">
        <v>87</v>
      </c>
      <c r="H1396" s="24">
        <v>1010</v>
      </c>
      <c r="K1396" s="27">
        <f t="shared" si="123"/>
        <v>0</v>
      </c>
      <c r="N1396" s="27">
        <f t="shared" si="124"/>
        <v>0</v>
      </c>
    </row>
    <row r="1397" spans="1:15" x14ac:dyDescent="0.2">
      <c r="A1397" s="67" t="s">
        <v>3211</v>
      </c>
      <c r="C1397" s="72">
        <v>43291</v>
      </c>
      <c r="D1397" s="22" t="s">
        <v>3212</v>
      </c>
      <c r="E1397" s="67" t="s">
        <v>3213</v>
      </c>
      <c r="F1397" s="24" t="s">
        <v>3214</v>
      </c>
      <c r="G1397" s="25" t="s">
        <v>3215</v>
      </c>
      <c r="H1397" s="24">
        <v>1100</v>
      </c>
      <c r="I1397" s="27">
        <v>0.5</v>
      </c>
      <c r="J1397" s="70">
        <v>22710</v>
      </c>
      <c r="K1397" s="27">
        <f t="shared" si="123"/>
        <v>64890</v>
      </c>
      <c r="N1397" s="27">
        <f t="shared" si="124"/>
        <v>0.5</v>
      </c>
    </row>
    <row r="1398" spans="1:15" x14ac:dyDescent="0.2">
      <c r="A1398" s="67">
        <v>495</v>
      </c>
      <c r="C1398" s="72">
        <v>43291</v>
      </c>
      <c r="D1398" s="22" t="s">
        <v>3216</v>
      </c>
      <c r="E1398" s="67">
        <v>0.59499999999999997</v>
      </c>
      <c r="F1398" s="24" t="s">
        <v>3217</v>
      </c>
      <c r="G1398" s="25" t="s">
        <v>3120</v>
      </c>
      <c r="H1398" s="24">
        <v>3010</v>
      </c>
      <c r="I1398" s="27">
        <v>0.5</v>
      </c>
      <c r="J1398" s="70">
        <v>7050</v>
      </c>
      <c r="K1398" s="27">
        <f t="shared" si="123"/>
        <v>20140</v>
      </c>
      <c r="L1398" s="71">
        <v>23000</v>
      </c>
      <c r="M1398" s="71">
        <v>92</v>
      </c>
      <c r="N1398" s="27">
        <f t="shared" si="124"/>
        <v>92.5</v>
      </c>
    </row>
    <row r="1399" spans="1:15" x14ac:dyDescent="0.2">
      <c r="A1399" s="67">
        <v>496</v>
      </c>
      <c r="C1399" s="72">
        <v>43291</v>
      </c>
      <c r="D1399" s="22" t="s">
        <v>3218</v>
      </c>
      <c r="E1399" s="67">
        <v>0.1636</v>
      </c>
      <c r="F1399" s="24" t="s">
        <v>3219</v>
      </c>
      <c r="G1399" s="25" t="s">
        <v>3220</v>
      </c>
      <c r="H1399" s="24">
        <v>3010</v>
      </c>
      <c r="I1399" s="27">
        <v>0.5</v>
      </c>
      <c r="J1399" s="70">
        <v>31210</v>
      </c>
      <c r="K1399" s="27">
        <f t="shared" si="123"/>
        <v>89170</v>
      </c>
      <c r="L1399" s="71">
        <v>36000</v>
      </c>
      <c r="M1399" s="71">
        <v>144</v>
      </c>
      <c r="N1399" s="27">
        <f t="shared" si="124"/>
        <v>144.5</v>
      </c>
    </row>
    <row r="1400" spans="1:15" s="43" customFormat="1" x14ac:dyDescent="0.2">
      <c r="A1400" s="39">
        <v>497</v>
      </c>
      <c r="B1400" s="40"/>
      <c r="C1400" s="41">
        <v>43291</v>
      </c>
      <c r="D1400" s="42" t="s">
        <v>3221</v>
      </c>
      <c r="E1400" s="39">
        <v>5.5910000000000002</v>
      </c>
      <c r="F1400" s="43" t="s">
        <v>3222</v>
      </c>
      <c r="G1400" s="44" t="s">
        <v>3223</v>
      </c>
      <c r="H1400" s="43">
        <v>1070</v>
      </c>
      <c r="I1400" s="45">
        <v>0.5</v>
      </c>
      <c r="J1400" s="45">
        <v>72790</v>
      </c>
      <c r="K1400" s="45">
        <f t="shared" si="123"/>
        <v>207970</v>
      </c>
      <c r="L1400" s="46">
        <v>225000</v>
      </c>
      <c r="M1400" s="46">
        <v>900</v>
      </c>
      <c r="N1400" s="45">
        <f t="shared" si="124"/>
        <v>900.5</v>
      </c>
      <c r="O1400" s="47"/>
    </row>
    <row r="1401" spans="1:15" x14ac:dyDescent="0.2">
      <c r="N1401" s="27">
        <f>SUM(N1387:N1400)</f>
        <v>2867</v>
      </c>
      <c r="O1401" s="36">
        <v>67992</v>
      </c>
    </row>
    <row r="1403" spans="1:15" x14ac:dyDescent="0.2">
      <c r="A1403" s="67" t="s">
        <v>3225</v>
      </c>
      <c r="C1403" s="72">
        <v>43291</v>
      </c>
      <c r="D1403" s="22" t="s">
        <v>3226</v>
      </c>
      <c r="E1403" s="67">
        <v>0.92</v>
      </c>
      <c r="F1403" s="24" t="s">
        <v>3230</v>
      </c>
      <c r="G1403" s="24" t="s">
        <v>3231</v>
      </c>
      <c r="H1403" s="24">
        <v>1070</v>
      </c>
      <c r="I1403" s="27">
        <v>1.5</v>
      </c>
      <c r="J1403" s="70">
        <v>146890</v>
      </c>
      <c r="K1403" s="27">
        <f t="shared" si="123"/>
        <v>419690</v>
      </c>
      <c r="N1403" s="27">
        <f t="shared" si="124"/>
        <v>1.5</v>
      </c>
    </row>
    <row r="1404" spans="1:15" x14ac:dyDescent="0.2">
      <c r="D1404" s="22" t="s">
        <v>3227</v>
      </c>
      <c r="E1404" s="67">
        <v>20.012</v>
      </c>
      <c r="F1404" s="24" t="s">
        <v>87</v>
      </c>
      <c r="G1404" s="24" t="s">
        <v>87</v>
      </c>
      <c r="H1404" s="24">
        <v>1210</v>
      </c>
      <c r="K1404" s="27">
        <f t="shared" ref="K1404:K1417" si="125">ROUND(J1404/0.35,-1)</f>
        <v>0</v>
      </c>
      <c r="N1404" s="27">
        <f t="shared" ref="N1404:N1417" si="126">SUM(I1404+M1404)</f>
        <v>0</v>
      </c>
    </row>
    <row r="1405" spans="1:15" x14ac:dyDescent="0.2">
      <c r="D1405" s="22" t="s">
        <v>3228</v>
      </c>
      <c r="E1405" s="67" t="s">
        <v>3229</v>
      </c>
      <c r="F1405" s="24" t="s">
        <v>87</v>
      </c>
      <c r="G1405" s="24" t="s">
        <v>87</v>
      </c>
      <c r="H1405" s="24">
        <v>3010</v>
      </c>
      <c r="K1405" s="27">
        <f t="shared" si="125"/>
        <v>0</v>
      </c>
      <c r="N1405" s="27">
        <f t="shared" si="126"/>
        <v>0</v>
      </c>
    </row>
    <row r="1406" spans="1:15" x14ac:dyDescent="0.2">
      <c r="A1406" s="67" t="s">
        <v>3232</v>
      </c>
      <c r="C1406" s="72">
        <v>43291</v>
      </c>
      <c r="D1406" s="22" t="s">
        <v>3233</v>
      </c>
      <c r="E1406" s="67">
        <v>1.0975999999999999</v>
      </c>
      <c r="F1406" s="24" t="s">
        <v>3234</v>
      </c>
      <c r="G1406" s="25" t="s">
        <v>3235</v>
      </c>
      <c r="H1406" s="24">
        <v>1170</v>
      </c>
      <c r="I1406" s="27">
        <v>0.5</v>
      </c>
      <c r="J1406" s="70">
        <v>19680</v>
      </c>
      <c r="K1406" s="27">
        <f t="shared" si="125"/>
        <v>56230</v>
      </c>
      <c r="N1406" s="27">
        <f t="shared" si="126"/>
        <v>0.5</v>
      </c>
    </row>
    <row r="1407" spans="1:15" x14ac:dyDescent="0.2">
      <c r="A1407" s="67">
        <v>498</v>
      </c>
      <c r="C1407" s="72">
        <v>43291</v>
      </c>
      <c r="D1407" s="22" t="s">
        <v>3233</v>
      </c>
      <c r="E1407" s="67">
        <v>1.0975999999999999</v>
      </c>
      <c r="F1407" s="24" t="s">
        <v>3235</v>
      </c>
      <c r="G1407" s="25" t="s">
        <v>3236</v>
      </c>
      <c r="H1407" s="24">
        <v>1170</v>
      </c>
      <c r="I1407" s="27">
        <v>0.5</v>
      </c>
      <c r="J1407" s="70">
        <v>19680</v>
      </c>
      <c r="K1407" s="27">
        <f t="shared" si="125"/>
        <v>56230</v>
      </c>
      <c r="L1407" s="71">
        <v>50000</v>
      </c>
      <c r="M1407" s="71">
        <v>200</v>
      </c>
      <c r="N1407" s="27">
        <f t="shared" si="126"/>
        <v>200.5</v>
      </c>
    </row>
    <row r="1408" spans="1:15" x14ac:dyDescent="0.2">
      <c r="A1408" s="67" t="s">
        <v>3237</v>
      </c>
      <c r="C1408" s="72">
        <v>43291</v>
      </c>
      <c r="D1408" s="22" t="s">
        <v>3238</v>
      </c>
      <c r="E1408" s="67">
        <v>6.306</v>
      </c>
      <c r="F1408" s="24" t="s">
        <v>3239</v>
      </c>
      <c r="G1408" s="25" t="s">
        <v>3240</v>
      </c>
      <c r="H1408" s="24">
        <v>1160</v>
      </c>
      <c r="I1408" s="27">
        <v>0.5</v>
      </c>
      <c r="J1408" s="70">
        <v>38640</v>
      </c>
      <c r="K1408" s="27">
        <f t="shared" si="125"/>
        <v>110400</v>
      </c>
      <c r="N1408" s="27">
        <f t="shared" si="126"/>
        <v>0.5</v>
      </c>
    </row>
    <row r="1409" spans="1:15" x14ac:dyDescent="0.2">
      <c r="A1409" s="67" t="s">
        <v>3241</v>
      </c>
      <c r="C1409" s="72">
        <v>43292</v>
      </c>
      <c r="D1409" s="22" t="s">
        <v>3242</v>
      </c>
      <c r="E1409" s="67" t="s">
        <v>851</v>
      </c>
      <c r="F1409" s="24" t="s">
        <v>3243</v>
      </c>
      <c r="G1409" s="25" t="s">
        <v>3244</v>
      </c>
      <c r="H1409" s="24">
        <v>1030</v>
      </c>
      <c r="I1409" s="27">
        <v>0.5</v>
      </c>
      <c r="J1409" s="70">
        <v>0</v>
      </c>
      <c r="K1409" s="27">
        <v>0</v>
      </c>
      <c r="N1409" s="27">
        <f t="shared" si="126"/>
        <v>0.5</v>
      </c>
    </row>
    <row r="1410" spans="1:15" x14ac:dyDescent="0.2">
      <c r="A1410" s="67" t="s">
        <v>3245</v>
      </c>
      <c r="C1410" s="72">
        <v>43292</v>
      </c>
      <c r="D1410" s="22" t="s">
        <v>3246</v>
      </c>
      <c r="E1410" s="67">
        <v>15</v>
      </c>
      <c r="F1410" s="24" t="s">
        <v>3247</v>
      </c>
      <c r="G1410" s="25" t="s">
        <v>3248</v>
      </c>
      <c r="H1410" s="24">
        <v>1040</v>
      </c>
      <c r="I1410" s="27">
        <v>0.5</v>
      </c>
      <c r="J1410" s="70">
        <v>47970</v>
      </c>
      <c r="K1410" s="27">
        <f t="shared" si="125"/>
        <v>137060</v>
      </c>
      <c r="N1410" s="27">
        <f t="shared" si="126"/>
        <v>0.5</v>
      </c>
    </row>
    <row r="1411" spans="1:15" x14ac:dyDescent="0.2">
      <c r="A1411" s="67">
        <v>500</v>
      </c>
      <c r="C1411" s="72">
        <v>43292</v>
      </c>
      <c r="D1411" s="22" t="s">
        <v>3249</v>
      </c>
      <c r="E1411" s="67" t="s">
        <v>3251</v>
      </c>
      <c r="F1411" s="24" t="s">
        <v>3252</v>
      </c>
      <c r="G1411" s="25" t="s">
        <v>3253</v>
      </c>
      <c r="H1411" s="24">
        <v>1140</v>
      </c>
      <c r="I1411" s="27">
        <v>1</v>
      </c>
      <c r="J1411" s="70">
        <v>410</v>
      </c>
      <c r="K1411" s="27">
        <f t="shared" si="125"/>
        <v>1170</v>
      </c>
      <c r="L1411" s="71">
        <v>10000</v>
      </c>
      <c r="M1411" s="71">
        <v>40</v>
      </c>
      <c r="N1411" s="27">
        <f t="shared" si="126"/>
        <v>41</v>
      </c>
    </row>
    <row r="1412" spans="1:15" s="43" customFormat="1" x14ac:dyDescent="0.2">
      <c r="A1412" s="39"/>
      <c r="B1412" s="40"/>
      <c r="C1412" s="41"/>
      <c r="D1412" s="42" t="s">
        <v>3250</v>
      </c>
      <c r="E1412" s="39" t="s">
        <v>213</v>
      </c>
      <c r="F1412" s="43" t="s">
        <v>87</v>
      </c>
      <c r="G1412" s="43" t="s">
        <v>87</v>
      </c>
      <c r="I1412" s="45"/>
      <c r="J1412" s="45"/>
      <c r="K1412" s="45">
        <f t="shared" si="125"/>
        <v>0</v>
      </c>
      <c r="L1412" s="46"/>
      <c r="M1412" s="46"/>
      <c r="N1412" s="45">
        <f t="shared" si="126"/>
        <v>0</v>
      </c>
      <c r="O1412" s="47"/>
    </row>
    <row r="1413" spans="1:15" x14ac:dyDescent="0.2">
      <c r="N1413" s="27">
        <f>SUM(N1403:N1412)</f>
        <v>245</v>
      </c>
      <c r="O1413" s="36">
        <v>68008</v>
      </c>
    </row>
    <row r="1415" spans="1:15" x14ac:dyDescent="0.2">
      <c r="A1415" s="67">
        <v>499</v>
      </c>
      <c r="C1415" s="72">
        <v>43291</v>
      </c>
      <c r="D1415" s="22" t="s">
        <v>3238</v>
      </c>
      <c r="E1415" s="67">
        <v>6.306</v>
      </c>
      <c r="F1415" s="24" t="s">
        <v>3240</v>
      </c>
      <c r="G1415" s="25" t="s">
        <v>3274</v>
      </c>
      <c r="H1415" s="24">
        <v>1160</v>
      </c>
      <c r="I1415" s="27">
        <v>0.5</v>
      </c>
      <c r="J1415" s="70">
        <v>38640</v>
      </c>
      <c r="K1415" s="27">
        <f>ROUND(J1415/0.35,-1)</f>
        <v>110400</v>
      </c>
      <c r="L1415" s="71">
        <v>125500</v>
      </c>
      <c r="M1415" s="71">
        <v>502</v>
      </c>
      <c r="N1415" s="27">
        <f>SUM(I1415+M1415)</f>
        <v>502.5</v>
      </c>
    </row>
    <row r="1416" spans="1:15" x14ac:dyDescent="0.2">
      <c r="A1416" s="67">
        <v>501</v>
      </c>
      <c r="C1416" s="72">
        <v>43292</v>
      </c>
      <c r="D1416" s="22" t="s">
        <v>894</v>
      </c>
      <c r="E1416" s="67">
        <v>34.139000000000003</v>
      </c>
      <c r="F1416" s="24" t="s">
        <v>3276</v>
      </c>
      <c r="G1416" s="25" t="s">
        <v>3275</v>
      </c>
      <c r="H1416" s="24">
        <v>1050</v>
      </c>
      <c r="I1416" s="27">
        <v>0.5</v>
      </c>
      <c r="J1416" s="70">
        <v>61680</v>
      </c>
      <c r="K1416" s="27">
        <f t="shared" si="125"/>
        <v>176230</v>
      </c>
      <c r="L1416" s="71">
        <v>289165</v>
      </c>
      <c r="M1416" s="71">
        <v>1156.8</v>
      </c>
      <c r="N1416" s="27">
        <f t="shared" si="126"/>
        <v>1157.3</v>
      </c>
    </row>
    <row r="1417" spans="1:15" x14ac:dyDescent="0.2">
      <c r="A1417" s="67" t="s">
        <v>3224</v>
      </c>
      <c r="C1417" s="72">
        <v>43287</v>
      </c>
      <c r="D1417" s="22" t="s">
        <v>3288</v>
      </c>
      <c r="E1417" s="67">
        <v>1.627</v>
      </c>
      <c r="F1417" s="24" t="s">
        <v>3289</v>
      </c>
      <c r="G1417" s="25" t="s">
        <v>3290</v>
      </c>
      <c r="H1417" s="24">
        <v>1080</v>
      </c>
      <c r="I1417" s="27">
        <v>0.5</v>
      </c>
      <c r="J1417" s="70">
        <v>2280</v>
      </c>
      <c r="K1417" s="27">
        <f t="shared" si="125"/>
        <v>6510</v>
      </c>
      <c r="N1417" s="27">
        <f t="shared" si="126"/>
        <v>0.5</v>
      </c>
    </row>
    <row r="1418" spans="1:15" x14ac:dyDescent="0.2">
      <c r="A1418" s="67">
        <v>503</v>
      </c>
      <c r="C1418" s="72">
        <v>43292</v>
      </c>
      <c r="D1418" s="22" t="s">
        <v>3254</v>
      </c>
      <c r="E1418" s="67" t="s">
        <v>3256</v>
      </c>
      <c r="F1418" s="24" t="s">
        <v>3258</v>
      </c>
      <c r="G1418" s="25" t="s">
        <v>3262</v>
      </c>
      <c r="H1418" s="24">
        <v>3010</v>
      </c>
      <c r="I1418" s="27">
        <v>1</v>
      </c>
      <c r="J1418" s="70">
        <v>13660</v>
      </c>
      <c r="K1418" s="27">
        <f t="shared" ref="K1418:K1477" si="127">ROUND(J1418/0.35,-1)</f>
        <v>39030</v>
      </c>
      <c r="L1418" s="71">
        <v>39040</v>
      </c>
      <c r="M1418" s="71">
        <v>156.16</v>
      </c>
      <c r="N1418" s="27">
        <f t="shared" ref="N1418:N1476" si="128">SUM(I1418+M1418)</f>
        <v>157.16</v>
      </c>
    </row>
    <row r="1419" spans="1:15" x14ac:dyDescent="0.2">
      <c r="D1419" s="22" t="s">
        <v>3255</v>
      </c>
      <c r="E1419" s="67" t="s">
        <v>3257</v>
      </c>
      <c r="F1419" s="24" t="s">
        <v>87</v>
      </c>
      <c r="G1419" s="25" t="s">
        <v>87</v>
      </c>
      <c r="K1419" s="27">
        <f t="shared" si="127"/>
        <v>0</v>
      </c>
      <c r="N1419" s="27">
        <f t="shared" si="128"/>
        <v>0</v>
      </c>
    </row>
    <row r="1420" spans="1:15" x14ac:dyDescent="0.2">
      <c r="A1420" s="67">
        <v>502</v>
      </c>
      <c r="C1420" s="72">
        <v>43292</v>
      </c>
      <c r="D1420" s="22" t="s">
        <v>3259</v>
      </c>
      <c r="E1420" s="67">
        <v>12.032999999999999</v>
      </c>
      <c r="F1420" s="24" t="s">
        <v>3260</v>
      </c>
      <c r="G1420" s="25" t="s">
        <v>3261</v>
      </c>
      <c r="H1420" s="24">
        <v>1010</v>
      </c>
      <c r="I1420" s="27">
        <v>0.5</v>
      </c>
      <c r="J1420" s="70">
        <v>50510</v>
      </c>
      <c r="K1420" s="27">
        <f t="shared" si="127"/>
        <v>144310</v>
      </c>
      <c r="L1420" s="71">
        <v>219900</v>
      </c>
      <c r="M1420" s="71">
        <v>879.6</v>
      </c>
      <c r="N1420" s="27">
        <f t="shared" si="128"/>
        <v>880.1</v>
      </c>
    </row>
    <row r="1421" spans="1:15" x14ac:dyDescent="0.2">
      <c r="A1421" s="67">
        <v>504</v>
      </c>
      <c r="C1421" s="72">
        <v>43292</v>
      </c>
      <c r="D1421" s="22" t="s">
        <v>3263</v>
      </c>
      <c r="E1421" s="67" t="s">
        <v>3264</v>
      </c>
      <c r="F1421" s="24" t="s">
        <v>3265</v>
      </c>
      <c r="G1421" s="25" t="s">
        <v>3266</v>
      </c>
      <c r="H1421" s="24">
        <v>3010</v>
      </c>
      <c r="I1421" s="27">
        <v>0.5</v>
      </c>
      <c r="J1421" s="70">
        <v>30630</v>
      </c>
      <c r="K1421" s="27">
        <f t="shared" si="127"/>
        <v>87510</v>
      </c>
      <c r="L1421" s="71">
        <v>87000</v>
      </c>
      <c r="M1421" s="71">
        <v>348</v>
      </c>
      <c r="N1421" s="27">
        <f t="shared" si="128"/>
        <v>348.5</v>
      </c>
    </row>
    <row r="1422" spans="1:15" x14ac:dyDescent="0.2">
      <c r="A1422" s="67">
        <v>507</v>
      </c>
      <c r="C1422" s="72">
        <v>43293</v>
      </c>
      <c r="D1422" s="22" t="s">
        <v>3267</v>
      </c>
      <c r="E1422" s="67">
        <v>2.2309999999999999</v>
      </c>
      <c r="F1422" s="24" t="s">
        <v>3268</v>
      </c>
      <c r="G1422" s="25" t="s">
        <v>3269</v>
      </c>
      <c r="H1422" s="24">
        <v>1170</v>
      </c>
      <c r="I1422" s="27">
        <v>0.5</v>
      </c>
      <c r="J1422" s="70">
        <v>29040</v>
      </c>
      <c r="K1422" s="27">
        <f t="shared" si="127"/>
        <v>82970</v>
      </c>
      <c r="L1422" s="71">
        <v>69900</v>
      </c>
      <c r="M1422" s="71">
        <v>279.60000000000002</v>
      </c>
      <c r="N1422" s="27">
        <f t="shared" si="128"/>
        <v>280.10000000000002</v>
      </c>
    </row>
    <row r="1423" spans="1:15" x14ac:dyDescent="0.2">
      <c r="A1423" s="67" t="s">
        <v>3270</v>
      </c>
      <c r="C1423" s="72">
        <v>43293</v>
      </c>
      <c r="D1423" s="22" t="s">
        <v>3271</v>
      </c>
      <c r="E1423" s="67">
        <v>0.3271</v>
      </c>
      <c r="F1423" s="24" t="s">
        <v>3272</v>
      </c>
      <c r="G1423" s="25" t="s">
        <v>3273</v>
      </c>
      <c r="H1423" s="24">
        <v>1090</v>
      </c>
      <c r="I1423" s="27">
        <v>0.5</v>
      </c>
      <c r="J1423" s="70">
        <v>19280</v>
      </c>
      <c r="K1423" s="27">
        <f t="shared" si="127"/>
        <v>55090</v>
      </c>
      <c r="N1423" s="27">
        <f t="shared" si="128"/>
        <v>0.5</v>
      </c>
    </row>
    <row r="1424" spans="1:15" x14ac:dyDescent="0.2">
      <c r="A1424" s="67" t="s">
        <v>3277</v>
      </c>
      <c r="C1424" s="72">
        <v>43292</v>
      </c>
      <c r="D1424" s="22" t="s">
        <v>3278</v>
      </c>
      <c r="E1424" s="67">
        <v>0.49869999999999998</v>
      </c>
      <c r="F1424" s="24" t="s">
        <v>1859</v>
      </c>
      <c r="G1424" s="25" t="s">
        <v>1185</v>
      </c>
      <c r="H1424" s="24">
        <v>3010</v>
      </c>
      <c r="I1424" s="27">
        <v>0.5</v>
      </c>
      <c r="J1424" s="70">
        <v>1140</v>
      </c>
      <c r="K1424" s="27">
        <f t="shared" si="127"/>
        <v>3260</v>
      </c>
      <c r="N1424" s="27">
        <f t="shared" si="128"/>
        <v>0.5</v>
      </c>
    </row>
    <row r="1425" spans="1:15" x14ac:dyDescent="0.2">
      <c r="A1425" s="67">
        <v>505</v>
      </c>
      <c r="C1425" s="72">
        <v>43292</v>
      </c>
      <c r="D1425" s="22" t="s">
        <v>3279</v>
      </c>
      <c r="E1425" s="67" t="s">
        <v>2629</v>
      </c>
      <c r="F1425" s="24" t="s">
        <v>3280</v>
      </c>
      <c r="G1425" s="25" t="s">
        <v>3281</v>
      </c>
      <c r="H1425" s="24">
        <v>3010</v>
      </c>
      <c r="I1425" s="27">
        <v>0.5</v>
      </c>
      <c r="J1425" s="70">
        <v>14240</v>
      </c>
      <c r="K1425" s="27">
        <f t="shared" si="127"/>
        <v>40690</v>
      </c>
      <c r="L1425" s="71">
        <v>59000</v>
      </c>
      <c r="M1425" s="71">
        <v>236</v>
      </c>
      <c r="N1425" s="27">
        <f t="shared" si="128"/>
        <v>236.5</v>
      </c>
    </row>
    <row r="1426" spans="1:15" x14ac:dyDescent="0.2">
      <c r="A1426" s="67">
        <v>506</v>
      </c>
      <c r="C1426" s="72">
        <v>43292</v>
      </c>
      <c r="D1426" s="22" t="s">
        <v>3282</v>
      </c>
      <c r="E1426" s="67">
        <v>1.67</v>
      </c>
      <c r="F1426" s="24" t="s">
        <v>3283</v>
      </c>
      <c r="G1426" s="25" t="s">
        <v>3284</v>
      </c>
      <c r="H1426" s="24">
        <v>1060</v>
      </c>
      <c r="I1426" s="27">
        <v>0.5</v>
      </c>
      <c r="J1426" s="70">
        <v>32770</v>
      </c>
      <c r="K1426" s="27">
        <f t="shared" si="127"/>
        <v>93630</v>
      </c>
      <c r="L1426" s="71">
        <v>38500</v>
      </c>
      <c r="M1426" s="71">
        <v>154</v>
      </c>
      <c r="N1426" s="27">
        <f t="shared" si="128"/>
        <v>154.5</v>
      </c>
    </row>
    <row r="1427" spans="1:15" x14ac:dyDescent="0.2">
      <c r="A1427" s="67">
        <v>508</v>
      </c>
      <c r="C1427" s="72">
        <v>43292</v>
      </c>
      <c r="D1427" s="22" t="s">
        <v>3285</v>
      </c>
      <c r="E1427" s="67">
        <v>0.27500000000000002</v>
      </c>
      <c r="F1427" s="24" t="s">
        <v>3286</v>
      </c>
      <c r="G1427" s="25" t="s">
        <v>3287</v>
      </c>
      <c r="H1427" s="24">
        <v>2040</v>
      </c>
      <c r="I1427" s="27">
        <v>0.5</v>
      </c>
      <c r="J1427" s="70">
        <v>31400</v>
      </c>
      <c r="K1427" s="27">
        <f t="shared" si="127"/>
        <v>89710</v>
      </c>
      <c r="L1427" s="71">
        <v>127000</v>
      </c>
      <c r="M1427" s="71">
        <v>508</v>
      </c>
      <c r="N1427" s="27">
        <f t="shared" si="128"/>
        <v>508.5</v>
      </c>
    </row>
    <row r="1428" spans="1:15" x14ac:dyDescent="0.2">
      <c r="A1428" s="67" t="s">
        <v>3296</v>
      </c>
      <c r="C1428" s="72">
        <v>43293</v>
      </c>
      <c r="D1428" s="22" t="s">
        <v>3297</v>
      </c>
      <c r="E1428" s="67" t="s">
        <v>3300</v>
      </c>
      <c r="F1428" s="24" t="s">
        <v>3303</v>
      </c>
      <c r="G1428" s="25" t="s">
        <v>3304</v>
      </c>
      <c r="H1428" s="24">
        <v>2010</v>
      </c>
      <c r="I1428" s="27">
        <v>1.5</v>
      </c>
      <c r="J1428" s="70">
        <v>20110</v>
      </c>
      <c r="K1428" s="27">
        <f t="shared" si="127"/>
        <v>57460</v>
      </c>
      <c r="N1428" s="27">
        <f t="shared" si="128"/>
        <v>1.5</v>
      </c>
    </row>
    <row r="1429" spans="1:15" x14ac:dyDescent="0.2">
      <c r="D1429" s="22" t="s">
        <v>3298</v>
      </c>
      <c r="E1429" s="67" t="s">
        <v>3301</v>
      </c>
      <c r="F1429" s="24" t="s">
        <v>87</v>
      </c>
      <c r="G1429" s="25" t="s">
        <v>87</v>
      </c>
      <c r="K1429" s="27">
        <f t="shared" si="127"/>
        <v>0</v>
      </c>
      <c r="N1429" s="27">
        <f t="shared" si="128"/>
        <v>0</v>
      </c>
    </row>
    <row r="1430" spans="1:15" x14ac:dyDescent="0.2">
      <c r="D1430" s="22" t="s">
        <v>3299</v>
      </c>
      <c r="E1430" s="67" t="s">
        <v>3302</v>
      </c>
      <c r="F1430" s="24" t="s">
        <v>87</v>
      </c>
      <c r="G1430" s="25" t="s">
        <v>87</v>
      </c>
      <c r="K1430" s="27">
        <f t="shared" si="127"/>
        <v>0</v>
      </c>
      <c r="N1430" s="27">
        <f t="shared" si="128"/>
        <v>0</v>
      </c>
    </row>
    <row r="1431" spans="1:15" x14ac:dyDescent="0.2">
      <c r="A1431" s="67">
        <v>509</v>
      </c>
      <c r="C1431" s="72">
        <v>43293</v>
      </c>
      <c r="D1431" s="22" t="s">
        <v>3305</v>
      </c>
      <c r="E1431" s="67" t="s">
        <v>3307</v>
      </c>
      <c r="F1431" s="24" t="s">
        <v>3309</v>
      </c>
      <c r="G1431" s="25" t="s">
        <v>3310</v>
      </c>
      <c r="H1431" s="24">
        <v>2050</v>
      </c>
      <c r="I1431" s="27">
        <v>1</v>
      </c>
      <c r="J1431" s="70">
        <v>30700</v>
      </c>
      <c r="K1431" s="27">
        <f t="shared" si="127"/>
        <v>87710</v>
      </c>
      <c r="L1431" s="71">
        <v>135000</v>
      </c>
      <c r="M1431" s="71">
        <v>540</v>
      </c>
      <c r="N1431" s="27">
        <f t="shared" si="128"/>
        <v>541</v>
      </c>
    </row>
    <row r="1432" spans="1:15" s="43" customFormat="1" x14ac:dyDescent="0.2">
      <c r="A1432" s="39"/>
      <c r="B1432" s="40"/>
      <c r="C1432" s="41"/>
      <c r="D1432" s="42" t="s">
        <v>3306</v>
      </c>
      <c r="E1432" s="39" t="s">
        <v>3308</v>
      </c>
      <c r="F1432" s="43" t="s">
        <v>87</v>
      </c>
      <c r="G1432" s="44" t="s">
        <v>87</v>
      </c>
      <c r="I1432" s="45"/>
      <c r="J1432" s="45"/>
      <c r="K1432" s="45">
        <f t="shared" si="127"/>
        <v>0</v>
      </c>
      <c r="L1432" s="46"/>
      <c r="M1432" s="46"/>
      <c r="N1432" s="45">
        <f t="shared" si="128"/>
        <v>0</v>
      </c>
      <c r="O1432" s="47"/>
    </row>
    <row r="1433" spans="1:15" x14ac:dyDescent="0.2">
      <c r="N1433" s="27">
        <f>SUM(N1415:N1432)</f>
        <v>4769.16</v>
      </c>
      <c r="O1433" s="36">
        <v>68029</v>
      </c>
    </row>
    <row r="1435" spans="1:15" x14ac:dyDescent="0.2">
      <c r="A1435" s="67" t="s">
        <v>3291</v>
      </c>
      <c r="C1435" s="72">
        <v>43293</v>
      </c>
      <c r="D1435" s="22" t="s">
        <v>3292</v>
      </c>
      <c r="E1435" s="67">
        <v>0.25109999999999999</v>
      </c>
      <c r="F1435" s="24" t="s">
        <v>3294</v>
      </c>
      <c r="G1435" s="25" t="s">
        <v>3295</v>
      </c>
      <c r="H1435" s="24">
        <v>2050</v>
      </c>
      <c r="I1435" s="27">
        <v>1</v>
      </c>
      <c r="J1435" s="70">
        <v>63040</v>
      </c>
      <c r="K1435" s="27">
        <f>ROUND(J1435/0.35,-1)</f>
        <v>180110</v>
      </c>
      <c r="N1435" s="27">
        <f>SUM(I1435+M1435)</f>
        <v>1</v>
      </c>
    </row>
    <row r="1436" spans="1:15" x14ac:dyDescent="0.2">
      <c r="D1436" s="22" t="s">
        <v>3293</v>
      </c>
      <c r="E1436" s="67">
        <v>0.82</v>
      </c>
      <c r="F1436" s="24" t="s">
        <v>87</v>
      </c>
      <c r="G1436" s="25" t="s">
        <v>87</v>
      </c>
      <c r="H1436" s="24">
        <v>1100</v>
      </c>
      <c r="K1436" s="27">
        <f>ROUND(J1436/0.35,-1)</f>
        <v>0</v>
      </c>
      <c r="N1436" s="27">
        <f>SUM(I1436+M1436)</f>
        <v>0</v>
      </c>
    </row>
    <row r="1437" spans="1:15" x14ac:dyDescent="0.2">
      <c r="A1437" s="67" t="s">
        <v>3311</v>
      </c>
      <c r="C1437" s="72">
        <v>43293</v>
      </c>
      <c r="D1437" s="22" t="s">
        <v>3312</v>
      </c>
      <c r="E1437" s="67">
        <v>109.348</v>
      </c>
      <c r="F1437" s="24" t="s">
        <v>3314</v>
      </c>
      <c r="G1437" s="25" t="s">
        <v>3315</v>
      </c>
      <c r="H1437" s="24">
        <v>1150</v>
      </c>
      <c r="I1437" s="27">
        <v>1</v>
      </c>
      <c r="J1437" s="70">
        <v>291260</v>
      </c>
      <c r="K1437" s="27">
        <f t="shared" si="127"/>
        <v>832170</v>
      </c>
      <c r="N1437" s="27">
        <f t="shared" si="128"/>
        <v>1</v>
      </c>
      <c r="O1437" s="38"/>
    </row>
    <row r="1438" spans="1:15" x14ac:dyDescent="0.2">
      <c r="D1438" s="22" t="s">
        <v>3313</v>
      </c>
      <c r="E1438" s="67">
        <v>65.018299999999996</v>
      </c>
      <c r="F1438" s="24" t="s">
        <v>87</v>
      </c>
      <c r="G1438" s="24" t="s">
        <v>87</v>
      </c>
      <c r="K1438" s="27">
        <f t="shared" si="127"/>
        <v>0</v>
      </c>
      <c r="N1438" s="27">
        <f t="shared" si="128"/>
        <v>0</v>
      </c>
      <c r="O1438" s="38"/>
    </row>
    <row r="1439" spans="1:15" x14ac:dyDescent="0.2">
      <c r="A1439" s="67">
        <v>510</v>
      </c>
      <c r="C1439" s="72">
        <v>43294</v>
      </c>
      <c r="D1439" s="22" t="s">
        <v>3316</v>
      </c>
      <c r="E1439" s="67" t="s">
        <v>3318</v>
      </c>
      <c r="F1439" s="24" t="s">
        <v>3320</v>
      </c>
      <c r="G1439" s="25" t="s">
        <v>3321</v>
      </c>
      <c r="H1439" s="24">
        <v>3010</v>
      </c>
      <c r="I1439" s="27">
        <v>1</v>
      </c>
      <c r="J1439" s="70">
        <v>74050</v>
      </c>
      <c r="K1439" s="27">
        <f t="shared" si="127"/>
        <v>211570</v>
      </c>
      <c r="L1439" s="71">
        <v>155000</v>
      </c>
      <c r="M1439" s="71">
        <v>620</v>
      </c>
      <c r="N1439" s="27">
        <f t="shared" si="128"/>
        <v>621</v>
      </c>
      <c r="O1439" s="38"/>
    </row>
    <row r="1440" spans="1:15" x14ac:dyDescent="0.2">
      <c r="D1440" s="22" t="s">
        <v>3317</v>
      </c>
      <c r="E1440" s="67" t="s">
        <v>3319</v>
      </c>
      <c r="F1440" s="24" t="s">
        <v>87</v>
      </c>
      <c r="G1440" s="25" t="s">
        <v>87</v>
      </c>
      <c r="K1440" s="27">
        <f t="shared" si="127"/>
        <v>0</v>
      </c>
      <c r="N1440" s="27">
        <f t="shared" si="128"/>
        <v>0</v>
      </c>
      <c r="O1440" s="38"/>
    </row>
    <row r="1441" spans="1:15" x14ac:dyDescent="0.2">
      <c r="A1441" s="67">
        <v>511</v>
      </c>
      <c r="C1441" s="72">
        <v>43294</v>
      </c>
      <c r="D1441" s="22" t="s">
        <v>3322</v>
      </c>
      <c r="E1441" s="67">
        <v>87.245999999999995</v>
      </c>
      <c r="F1441" s="24" t="s">
        <v>3323</v>
      </c>
      <c r="G1441" s="25" t="s">
        <v>3324</v>
      </c>
      <c r="H1441" s="24">
        <v>1100</v>
      </c>
      <c r="I1441" s="27">
        <v>0.5</v>
      </c>
      <c r="J1441" s="70">
        <v>98150</v>
      </c>
      <c r="K1441" s="27">
        <f t="shared" si="127"/>
        <v>280430</v>
      </c>
      <c r="L1441" s="71">
        <v>427505</v>
      </c>
      <c r="M1441" s="71">
        <v>1710.02</v>
      </c>
      <c r="N1441" s="27">
        <f t="shared" si="128"/>
        <v>1710.52</v>
      </c>
      <c r="O1441" s="38"/>
    </row>
    <row r="1442" spans="1:15" x14ac:dyDescent="0.2">
      <c r="A1442" s="67">
        <v>512</v>
      </c>
      <c r="C1442" s="72">
        <v>43294</v>
      </c>
      <c r="D1442" s="22" t="s">
        <v>3325</v>
      </c>
      <c r="E1442" s="67" t="s">
        <v>1534</v>
      </c>
      <c r="F1442" s="24" t="s">
        <v>3326</v>
      </c>
      <c r="G1442" s="25" t="s">
        <v>981</v>
      </c>
      <c r="H1442" s="24">
        <v>3010</v>
      </c>
      <c r="I1442" s="27">
        <v>0.5</v>
      </c>
      <c r="J1442" s="70">
        <v>14620</v>
      </c>
      <c r="K1442" s="27">
        <f t="shared" si="127"/>
        <v>41770</v>
      </c>
      <c r="L1442" s="71">
        <v>39000</v>
      </c>
      <c r="M1442" s="71">
        <v>156</v>
      </c>
      <c r="N1442" s="27">
        <f t="shared" si="128"/>
        <v>156.5</v>
      </c>
      <c r="O1442" s="38"/>
    </row>
    <row r="1443" spans="1:15" x14ac:dyDescent="0.2">
      <c r="A1443" s="67" t="s">
        <v>3327</v>
      </c>
      <c r="C1443" s="72">
        <v>43294</v>
      </c>
      <c r="D1443" s="22" t="s">
        <v>3328</v>
      </c>
      <c r="E1443" s="67">
        <v>0.33</v>
      </c>
      <c r="F1443" s="24" t="s">
        <v>3329</v>
      </c>
      <c r="G1443" s="25" t="s">
        <v>3330</v>
      </c>
      <c r="H1443" s="24">
        <v>1090</v>
      </c>
      <c r="I1443" s="27">
        <v>0.5</v>
      </c>
      <c r="J1443" s="70">
        <v>37870</v>
      </c>
      <c r="K1443" s="27">
        <f t="shared" si="127"/>
        <v>108200</v>
      </c>
      <c r="N1443" s="27">
        <f t="shared" si="128"/>
        <v>0.5</v>
      </c>
      <c r="O1443" s="38"/>
    </row>
    <row r="1444" spans="1:15" x14ac:dyDescent="0.2">
      <c r="A1444" s="67">
        <v>513</v>
      </c>
      <c r="C1444" s="72">
        <v>43294</v>
      </c>
      <c r="D1444" s="22" t="s">
        <v>3331</v>
      </c>
      <c r="E1444" s="67">
        <v>41.655999999999999</v>
      </c>
      <c r="F1444" s="24" t="s">
        <v>3333</v>
      </c>
      <c r="G1444" s="25" t="s">
        <v>3334</v>
      </c>
      <c r="H1444" s="24">
        <v>1110</v>
      </c>
      <c r="I1444" s="27">
        <v>1</v>
      </c>
      <c r="J1444" s="70">
        <v>58240</v>
      </c>
      <c r="K1444" s="27">
        <f t="shared" si="127"/>
        <v>166400</v>
      </c>
      <c r="L1444" s="71">
        <v>125000</v>
      </c>
      <c r="M1444" s="71">
        <v>500</v>
      </c>
      <c r="N1444" s="27">
        <f t="shared" si="128"/>
        <v>501</v>
      </c>
      <c r="O1444" s="38"/>
    </row>
    <row r="1445" spans="1:15" x14ac:dyDescent="0.2">
      <c r="D1445" s="22" t="s">
        <v>3332</v>
      </c>
      <c r="E1445" s="67">
        <v>10.762</v>
      </c>
      <c r="F1445" s="24" t="s">
        <v>87</v>
      </c>
      <c r="G1445" s="24" t="s">
        <v>87</v>
      </c>
      <c r="H1445" s="24">
        <v>1060</v>
      </c>
      <c r="K1445" s="27">
        <f t="shared" si="127"/>
        <v>0</v>
      </c>
      <c r="N1445" s="27">
        <f t="shared" si="128"/>
        <v>0</v>
      </c>
      <c r="O1445" s="38"/>
    </row>
    <row r="1446" spans="1:15" x14ac:dyDescent="0.2">
      <c r="A1446" s="67">
        <v>514</v>
      </c>
      <c r="B1446" s="21" t="s">
        <v>118</v>
      </c>
      <c r="C1446" s="72">
        <v>43294</v>
      </c>
      <c r="D1446" s="22" t="s">
        <v>3335</v>
      </c>
      <c r="E1446" s="67">
        <v>13.551</v>
      </c>
      <c r="F1446" s="24" t="s">
        <v>3336</v>
      </c>
      <c r="G1446" s="25" t="s">
        <v>3337</v>
      </c>
      <c r="H1446" s="24">
        <v>1070</v>
      </c>
      <c r="I1446" s="27">
        <v>0.5</v>
      </c>
      <c r="J1446" s="70">
        <v>97740</v>
      </c>
      <c r="K1446" s="27">
        <f t="shared" si="127"/>
        <v>279260</v>
      </c>
      <c r="L1446" s="71">
        <v>195000</v>
      </c>
      <c r="M1446" s="71">
        <v>780</v>
      </c>
      <c r="N1446" s="27">
        <f t="shared" si="128"/>
        <v>780.5</v>
      </c>
      <c r="O1446" s="38"/>
    </row>
    <row r="1447" spans="1:15" x14ac:dyDescent="0.2">
      <c r="A1447" s="67">
        <v>515</v>
      </c>
      <c r="C1447" s="72">
        <v>43294</v>
      </c>
      <c r="D1447" s="22" t="s">
        <v>3338</v>
      </c>
      <c r="E1447" s="67" t="s">
        <v>3213</v>
      </c>
      <c r="F1447" s="24" t="s">
        <v>3339</v>
      </c>
      <c r="G1447" s="25" t="s">
        <v>3340</v>
      </c>
      <c r="H1447" s="24">
        <v>1150</v>
      </c>
      <c r="I1447" s="27">
        <v>0.5</v>
      </c>
      <c r="J1447" s="70">
        <v>38750</v>
      </c>
      <c r="K1447" s="27">
        <f t="shared" si="127"/>
        <v>110710</v>
      </c>
      <c r="L1447" s="71">
        <v>103000</v>
      </c>
      <c r="M1447" s="71">
        <v>412</v>
      </c>
      <c r="N1447" s="27">
        <f t="shared" si="128"/>
        <v>412.5</v>
      </c>
      <c r="O1447" s="38"/>
    </row>
    <row r="1448" spans="1:15" x14ac:dyDescent="0.2">
      <c r="A1448" s="67" t="s">
        <v>3341</v>
      </c>
      <c r="C1448" s="72">
        <v>43294</v>
      </c>
      <c r="D1448" s="22" t="s">
        <v>3342</v>
      </c>
      <c r="E1448" s="67">
        <v>0.39400000000000002</v>
      </c>
      <c r="F1448" s="24" t="s">
        <v>3343</v>
      </c>
      <c r="G1448" s="25" t="s">
        <v>3344</v>
      </c>
      <c r="H1448" s="24">
        <v>1140</v>
      </c>
      <c r="I1448" s="27">
        <v>0.5</v>
      </c>
      <c r="J1448" s="70">
        <v>11480</v>
      </c>
      <c r="K1448" s="27">
        <f t="shared" si="127"/>
        <v>32800</v>
      </c>
      <c r="N1448" s="27">
        <f t="shared" si="128"/>
        <v>0.5</v>
      </c>
      <c r="O1448" s="38"/>
    </row>
    <row r="1449" spans="1:15" s="43" customFormat="1" x14ac:dyDescent="0.2">
      <c r="A1449" s="39" t="s">
        <v>3345</v>
      </c>
      <c r="B1449" s="40"/>
      <c r="C1449" s="41">
        <v>43297</v>
      </c>
      <c r="D1449" s="42" t="s">
        <v>3346</v>
      </c>
      <c r="E1449" s="39" t="s">
        <v>237</v>
      </c>
      <c r="F1449" s="43" t="s">
        <v>3347</v>
      </c>
      <c r="G1449" s="43" t="s">
        <v>3348</v>
      </c>
      <c r="H1449" s="43">
        <v>3010</v>
      </c>
      <c r="I1449" s="45">
        <v>0.5</v>
      </c>
      <c r="J1449" s="45">
        <v>15640</v>
      </c>
      <c r="K1449" s="45">
        <f t="shared" si="127"/>
        <v>44690</v>
      </c>
      <c r="L1449" s="46"/>
      <c r="M1449" s="46"/>
      <c r="N1449" s="45">
        <f t="shared" si="128"/>
        <v>0.5</v>
      </c>
      <c r="O1449" s="47"/>
    </row>
    <row r="1450" spans="1:15" x14ac:dyDescent="0.2">
      <c r="N1450" s="27">
        <f>SUM(N1435:N1449)</f>
        <v>4185.5200000000004</v>
      </c>
      <c r="O1450" s="36">
        <v>68084</v>
      </c>
    </row>
    <row r="1451" spans="1:15" x14ac:dyDescent="0.2">
      <c r="O1451" s="38"/>
    </row>
    <row r="1452" spans="1:15" x14ac:dyDescent="0.2">
      <c r="A1452" s="67">
        <v>489</v>
      </c>
      <c r="C1452" s="72">
        <v>43287</v>
      </c>
      <c r="D1452" s="22" t="s">
        <v>763</v>
      </c>
      <c r="E1452" s="67">
        <v>1.004</v>
      </c>
      <c r="F1452" s="24" t="s">
        <v>3363</v>
      </c>
      <c r="G1452" s="25" t="s">
        <v>3364</v>
      </c>
      <c r="H1452" s="24">
        <v>1060</v>
      </c>
      <c r="I1452" s="27">
        <v>0.5</v>
      </c>
      <c r="J1452" s="70">
        <v>36850</v>
      </c>
      <c r="L1452" s="71">
        <v>174000</v>
      </c>
      <c r="M1452" s="71">
        <v>696</v>
      </c>
      <c r="N1452" s="27">
        <f t="shared" si="128"/>
        <v>696.5</v>
      </c>
      <c r="O1452" s="38"/>
    </row>
    <row r="1453" spans="1:15" x14ac:dyDescent="0.2">
      <c r="A1453" s="67" t="s">
        <v>3349</v>
      </c>
      <c r="C1453" s="72">
        <v>43297</v>
      </c>
      <c r="D1453" s="22" t="s">
        <v>3351</v>
      </c>
      <c r="E1453" s="67">
        <v>33.127000000000002</v>
      </c>
      <c r="F1453" s="24" t="s">
        <v>3352</v>
      </c>
      <c r="G1453" s="25" t="s">
        <v>3353</v>
      </c>
      <c r="H1453" s="24">
        <v>1120</v>
      </c>
      <c r="I1453" s="27">
        <v>0.5</v>
      </c>
      <c r="J1453" s="70">
        <v>97710</v>
      </c>
      <c r="K1453" s="27">
        <f t="shared" si="127"/>
        <v>279170</v>
      </c>
      <c r="N1453" s="27">
        <f t="shared" si="128"/>
        <v>0.5</v>
      </c>
      <c r="O1453" s="38"/>
    </row>
    <row r="1454" spans="1:15" x14ac:dyDescent="0.2">
      <c r="A1454" s="67" t="s">
        <v>3350</v>
      </c>
      <c r="C1454" s="72">
        <v>43297</v>
      </c>
      <c r="D1454" s="22" t="s">
        <v>3354</v>
      </c>
      <c r="E1454" s="67">
        <v>90.977000000000004</v>
      </c>
      <c r="F1454" s="24" t="s">
        <v>3352</v>
      </c>
      <c r="G1454" s="25" t="s">
        <v>3355</v>
      </c>
      <c r="H1454" s="24">
        <v>1120</v>
      </c>
      <c r="I1454" s="27">
        <v>0.5</v>
      </c>
      <c r="J1454" s="70">
        <v>167020</v>
      </c>
      <c r="K1454" s="27">
        <f t="shared" si="127"/>
        <v>477200</v>
      </c>
      <c r="N1454" s="27">
        <f t="shared" si="128"/>
        <v>0.5</v>
      </c>
      <c r="O1454" s="38"/>
    </row>
    <row r="1455" spans="1:15" x14ac:dyDescent="0.2">
      <c r="A1455" s="67">
        <v>516</v>
      </c>
      <c r="C1455" s="72">
        <v>43297</v>
      </c>
      <c r="D1455" s="22" t="s">
        <v>1456</v>
      </c>
      <c r="E1455" s="67">
        <v>115.72</v>
      </c>
      <c r="F1455" s="24" t="s">
        <v>3356</v>
      </c>
      <c r="G1455" s="25" t="s">
        <v>3357</v>
      </c>
      <c r="H1455" s="24">
        <v>1010</v>
      </c>
      <c r="I1455" s="27">
        <v>0.5</v>
      </c>
      <c r="J1455" s="70">
        <v>184070</v>
      </c>
      <c r="K1455" s="27">
        <f t="shared" si="127"/>
        <v>525910</v>
      </c>
      <c r="L1455" s="71">
        <v>566190</v>
      </c>
      <c r="M1455" s="71">
        <v>2264.8000000000002</v>
      </c>
      <c r="N1455" s="27">
        <f t="shared" si="128"/>
        <v>2265.3000000000002</v>
      </c>
      <c r="O1455" s="38"/>
    </row>
    <row r="1456" spans="1:15" x14ac:dyDescent="0.2">
      <c r="A1456" s="67" t="s">
        <v>3358</v>
      </c>
      <c r="C1456" s="72">
        <v>43298</v>
      </c>
      <c r="D1456" s="22" t="s">
        <v>3359</v>
      </c>
      <c r="E1456" s="67" t="s">
        <v>3360</v>
      </c>
      <c r="F1456" s="24" t="s">
        <v>3361</v>
      </c>
      <c r="G1456" s="25" t="s">
        <v>3362</v>
      </c>
      <c r="H1456" s="24">
        <v>3010</v>
      </c>
      <c r="I1456" s="27">
        <v>0.5</v>
      </c>
      <c r="J1456" s="70">
        <v>1380</v>
      </c>
      <c r="K1456" s="27">
        <f t="shared" si="127"/>
        <v>3940</v>
      </c>
      <c r="N1456" s="27">
        <f t="shared" si="128"/>
        <v>0.5</v>
      </c>
      <c r="O1456" s="38"/>
    </row>
    <row r="1457" spans="1:15" x14ac:dyDescent="0.2">
      <c r="A1457" s="67">
        <v>517</v>
      </c>
      <c r="C1457" s="72">
        <v>43298</v>
      </c>
      <c r="D1457" s="22" t="s">
        <v>3365</v>
      </c>
      <c r="E1457" s="67">
        <v>0.17899999999999999</v>
      </c>
      <c r="F1457" s="24" t="s">
        <v>3366</v>
      </c>
      <c r="G1457" s="25" t="s">
        <v>3367</v>
      </c>
      <c r="H1457" s="24">
        <v>3010</v>
      </c>
      <c r="I1457" s="27">
        <v>0.5</v>
      </c>
      <c r="J1457" s="70">
        <v>28440</v>
      </c>
      <c r="K1457" s="27">
        <f t="shared" si="127"/>
        <v>81260</v>
      </c>
      <c r="L1457" s="71">
        <v>80000</v>
      </c>
      <c r="M1457" s="71">
        <v>320</v>
      </c>
      <c r="N1457" s="27">
        <f t="shared" si="128"/>
        <v>320.5</v>
      </c>
      <c r="O1457" s="38"/>
    </row>
    <row r="1458" spans="1:15" x14ac:dyDescent="0.2">
      <c r="A1458" s="67">
        <v>518</v>
      </c>
      <c r="C1458" s="72">
        <v>43298</v>
      </c>
      <c r="D1458" s="22" t="s">
        <v>3368</v>
      </c>
      <c r="E1458" s="67">
        <v>82.063999999999993</v>
      </c>
      <c r="F1458" s="24" t="s">
        <v>3369</v>
      </c>
      <c r="G1458" s="25" t="s">
        <v>3370</v>
      </c>
      <c r="H1458" s="24">
        <v>1120</v>
      </c>
      <c r="I1458" s="27">
        <v>0.5</v>
      </c>
      <c r="J1458" s="70">
        <v>133980</v>
      </c>
      <c r="K1458" s="27">
        <f t="shared" si="127"/>
        <v>382800</v>
      </c>
      <c r="L1458" s="71">
        <v>400000</v>
      </c>
      <c r="M1458" s="71">
        <v>1600</v>
      </c>
      <c r="N1458" s="27">
        <f t="shared" si="128"/>
        <v>1600.5</v>
      </c>
      <c r="O1458" s="38"/>
    </row>
    <row r="1459" spans="1:15" s="43" customFormat="1" x14ac:dyDescent="0.2">
      <c r="A1459" s="39">
        <v>519</v>
      </c>
      <c r="B1459" s="40"/>
      <c r="C1459" s="41">
        <v>43298</v>
      </c>
      <c r="D1459" s="42" t="s">
        <v>3371</v>
      </c>
      <c r="E1459" s="39">
        <v>0.92200000000000004</v>
      </c>
      <c r="F1459" s="43" t="s">
        <v>3372</v>
      </c>
      <c r="G1459" s="44" t="s">
        <v>3373</v>
      </c>
      <c r="H1459" s="43">
        <v>1030</v>
      </c>
      <c r="I1459" s="45">
        <v>0.5</v>
      </c>
      <c r="J1459" s="45">
        <v>49100</v>
      </c>
      <c r="K1459" s="45">
        <f t="shared" si="127"/>
        <v>140290</v>
      </c>
      <c r="L1459" s="46">
        <v>162600</v>
      </c>
      <c r="M1459" s="46">
        <v>650.4</v>
      </c>
      <c r="N1459" s="45">
        <f t="shared" si="128"/>
        <v>650.9</v>
      </c>
      <c r="O1459" s="47"/>
    </row>
    <row r="1460" spans="1:15" x14ac:dyDescent="0.2">
      <c r="N1460" s="27">
        <f>SUM(N1452:N1459)</f>
        <v>5535.2</v>
      </c>
      <c r="O1460" s="38">
        <v>68101</v>
      </c>
    </row>
    <row r="1461" spans="1:15" x14ac:dyDescent="0.2">
      <c r="O1461" s="38"/>
    </row>
    <row r="1462" spans="1:15" x14ac:dyDescent="0.2">
      <c r="A1462" s="67">
        <v>520</v>
      </c>
      <c r="C1462" s="72">
        <v>43298</v>
      </c>
      <c r="D1462" s="22" t="s">
        <v>3374</v>
      </c>
      <c r="E1462" s="67">
        <v>31.823</v>
      </c>
      <c r="F1462" s="24" t="s">
        <v>3375</v>
      </c>
      <c r="G1462" s="25" t="s">
        <v>3376</v>
      </c>
      <c r="H1462" s="24">
        <v>1140</v>
      </c>
      <c r="I1462" s="27">
        <v>0.5</v>
      </c>
      <c r="J1462" s="70">
        <v>41160</v>
      </c>
      <c r="K1462" s="27">
        <f t="shared" si="127"/>
        <v>117600</v>
      </c>
      <c r="L1462" s="71">
        <v>185000</v>
      </c>
      <c r="M1462" s="71">
        <v>740</v>
      </c>
      <c r="N1462" s="27">
        <f t="shared" si="128"/>
        <v>740.5</v>
      </c>
      <c r="O1462" s="38"/>
    </row>
    <row r="1463" spans="1:15" x14ac:dyDescent="0.2">
      <c r="A1463" s="67">
        <v>521</v>
      </c>
      <c r="C1463" s="72">
        <v>43299</v>
      </c>
      <c r="D1463" s="22" t="s">
        <v>3377</v>
      </c>
      <c r="E1463" s="67">
        <v>19.876999999999999</v>
      </c>
      <c r="F1463" s="24" t="s">
        <v>3378</v>
      </c>
      <c r="G1463" s="25" t="s">
        <v>3379</v>
      </c>
      <c r="H1463" s="24">
        <v>1160</v>
      </c>
      <c r="I1463" s="27">
        <v>0.5</v>
      </c>
      <c r="J1463" s="70">
        <v>76870</v>
      </c>
      <c r="K1463" s="27">
        <f t="shared" si="127"/>
        <v>219630</v>
      </c>
      <c r="L1463" s="71">
        <v>240000</v>
      </c>
      <c r="M1463" s="71">
        <v>960</v>
      </c>
      <c r="N1463" s="27">
        <f t="shared" si="128"/>
        <v>960.5</v>
      </c>
      <c r="O1463" s="38"/>
    </row>
    <row r="1464" spans="1:15" x14ac:dyDescent="0.2">
      <c r="A1464" s="67">
        <v>522</v>
      </c>
      <c r="C1464" s="72">
        <v>43299</v>
      </c>
      <c r="D1464" s="22" t="s">
        <v>3380</v>
      </c>
      <c r="E1464" s="67" t="s">
        <v>3382</v>
      </c>
      <c r="F1464" s="24" t="s">
        <v>3384</v>
      </c>
      <c r="G1464" s="25" t="s">
        <v>3385</v>
      </c>
      <c r="H1464" s="24">
        <v>3010</v>
      </c>
      <c r="I1464" s="27">
        <v>1</v>
      </c>
      <c r="J1464" s="70">
        <v>12660</v>
      </c>
      <c r="K1464" s="27">
        <f t="shared" si="127"/>
        <v>36170</v>
      </c>
      <c r="L1464" s="71">
        <v>82000</v>
      </c>
      <c r="M1464" s="71">
        <v>328</v>
      </c>
      <c r="N1464" s="27">
        <f t="shared" si="128"/>
        <v>329</v>
      </c>
      <c r="O1464" s="38"/>
    </row>
    <row r="1465" spans="1:15" s="43" customFormat="1" x14ac:dyDescent="0.2">
      <c r="A1465" s="39"/>
      <c r="B1465" s="40"/>
      <c r="C1465" s="41"/>
      <c r="D1465" s="42" t="s">
        <v>3381</v>
      </c>
      <c r="E1465" s="39" t="s">
        <v>3383</v>
      </c>
      <c r="F1465" s="43" t="s">
        <v>87</v>
      </c>
      <c r="G1465" s="44" t="s">
        <v>87</v>
      </c>
      <c r="I1465" s="45"/>
      <c r="J1465" s="45"/>
      <c r="K1465" s="45">
        <f t="shared" si="127"/>
        <v>0</v>
      </c>
      <c r="L1465" s="46"/>
      <c r="M1465" s="46"/>
      <c r="N1465" s="45">
        <f t="shared" si="128"/>
        <v>0</v>
      </c>
      <c r="O1465" s="47"/>
    </row>
    <row r="1466" spans="1:15" x14ac:dyDescent="0.2">
      <c r="N1466" s="27">
        <f>SUM(N1462:N1465)</f>
        <v>2030</v>
      </c>
      <c r="O1466" s="36">
        <v>68114</v>
      </c>
    </row>
    <row r="1468" spans="1:15" x14ac:dyDescent="0.2">
      <c r="A1468" s="67">
        <v>523</v>
      </c>
      <c r="C1468" s="72">
        <v>43299</v>
      </c>
      <c r="D1468" s="22" t="s">
        <v>3386</v>
      </c>
      <c r="E1468" s="67">
        <v>2.7</v>
      </c>
      <c r="F1468" s="24" t="s">
        <v>3389</v>
      </c>
      <c r="G1468" s="25" t="s">
        <v>3390</v>
      </c>
      <c r="H1468" s="24">
        <v>1090</v>
      </c>
      <c r="I1468" s="27">
        <v>1.5</v>
      </c>
      <c r="J1468" s="70">
        <v>39180</v>
      </c>
      <c r="K1468" s="27">
        <f t="shared" si="127"/>
        <v>111940</v>
      </c>
      <c r="L1468" s="71">
        <v>115000</v>
      </c>
      <c r="M1468" s="71">
        <v>460</v>
      </c>
      <c r="N1468" s="27">
        <f t="shared" si="128"/>
        <v>461.5</v>
      </c>
    </row>
    <row r="1469" spans="1:15" x14ac:dyDescent="0.2">
      <c r="D1469" s="22" t="s">
        <v>3387</v>
      </c>
      <c r="E1469" s="67">
        <v>0.71899999999999997</v>
      </c>
      <c r="F1469" s="24" t="s">
        <v>87</v>
      </c>
      <c r="G1469" s="25" t="s">
        <v>87</v>
      </c>
      <c r="K1469" s="27">
        <f t="shared" si="127"/>
        <v>0</v>
      </c>
      <c r="N1469" s="27">
        <f t="shared" si="128"/>
        <v>0</v>
      </c>
    </row>
    <row r="1470" spans="1:15" x14ac:dyDescent="0.2">
      <c r="D1470" s="22" t="s">
        <v>3388</v>
      </c>
      <c r="E1470" s="67">
        <v>20.170999999999999</v>
      </c>
      <c r="F1470" s="24" t="s">
        <v>87</v>
      </c>
      <c r="G1470" s="24" t="s">
        <v>87</v>
      </c>
      <c r="K1470" s="27">
        <f t="shared" si="127"/>
        <v>0</v>
      </c>
      <c r="N1470" s="27">
        <f t="shared" si="128"/>
        <v>0</v>
      </c>
    </row>
    <row r="1471" spans="1:15" x14ac:dyDescent="0.2">
      <c r="A1471" s="67" t="s">
        <v>3391</v>
      </c>
      <c r="C1471" s="72">
        <v>43299</v>
      </c>
      <c r="D1471" s="22" t="s">
        <v>3392</v>
      </c>
      <c r="E1471" s="67">
        <v>4.8594999999999997</v>
      </c>
      <c r="F1471" s="24" t="s">
        <v>3396</v>
      </c>
      <c r="G1471" s="25" t="s">
        <v>2389</v>
      </c>
      <c r="H1471" s="24">
        <v>1190</v>
      </c>
      <c r="I1471" s="27">
        <v>2</v>
      </c>
      <c r="J1471" s="70">
        <v>52920</v>
      </c>
      <c r="K1471" s="27">
        <f t="shared" si="127"/>
        <v>151200</v>
      </c>
      <c r="N1471" s="27">
        <f t="shared" si="128"/>
        <v>2</v>
      </c>
    </row>
    <row r="1472" spans="1:15" x14ac:dyDescent="0.2">
      <c r="D1472" s="22" t="s">
        <v>3393</v>
      </c>
      <c r="E1472" s="67">
        <v>0.41699999999999998</v>
      </c>
      <c r="F1472" s="24" t="s">
        <v>87</v>
      </c>
      <c r="G1472" s="25" t="s">
        <v>87</v>
      </c>
      <c r="K1472" s="27">
        <f t="shared" si="127"/>
        <v>0</v>
      </c>
      <c r="N1472" s="27">
        <f t="shared" si="128"/>
        <v>0</v>
      </c>
    </row>
    <row r="1473" spans="1:14" x14ac:dyDescent="0.2">
      <c r="D1473" s="22" t="s">
        <v>3394</v>
      </c>
      <c r="E1473" s="67">
        <v>0.54100000000000004</v>
      </c>
      <c r="F1473" s="24" t="s">
        <v>87</v>
      </c>
      <c r="G1473" s="24" t="s">
        <v>87</v>
      </c>
      <c r="K1473" s="27">
        <f t="shared" si="127"/>
        <v>0</v>
      </c>
      <c r="N1473" s="27">
        <f t="shared" si="128"/>
        <v>0</v>
      </c>
    </row>
    <row r="1474" spans="1:14" x14ac:dyDescent="0.2">
      <c r="D1474" s="22" t="s">
        <v>3395</v>
      </c>
      <c r="E1474" s="67">
        <v>1.42</v>
      </c>
      <c r="F1474" s="24" t="s">
        <v>87</v>
      </c>
      <c r="G1474" s="25" t="s">
        <v>87</v>
      </c>
      <c r="K1474" s="27">
        <f t="shared" si="127"/>
        <v>0</v>
      </c>
      <c r="N1474" s="27">
        <f t="shared" si="128"/>
        <v>0</v>
      </c>
    </row>
    <row r="1475" spans="1:14" x14ac:dyDescent="0.2">
      <c r="A1475" s="67">
        <v>524</v>
      </c>
      <c r="C1475" s="72">
        <v>43299</v>
      </c>
      <c r="D1475" s="22" t="s">
        <v>2973</v>
      </c>
      <c r="E1475" s="67">
        <v>13.875999999999999</v>
      </c>
      <c r="F1475" s="24" t="s">
        <v>2975</v>
      </c>
      <c r="G1475" s="25" t="s">
        <v>3397</v>
      </c>
      <c r="H1475" s="24">
        <v>1050</v>
      </c>
      <c r="I1475" s="27">
        <v>1.5</v>
      </c>
      <c r="J1475" s="70">
        <v>60830</v>
      </c>
      <c r="K1475" s="27">
        <f t="shared" si="127"/>
        <v>173800</v>
      </c>
      <c r="L1475" s="71">
        <v>300000</v>
      </c>
      <c r="M1475" s="71">
        <v>1200</v>
      </c>
      <c r="N1475" s="27">
        <f t="shared" si="128"/>
        <v>1201.5</v>
      </c>
    </row>
    <row r="1476" spans="1:14" x14ac:dyDescent="0.2">
      <c r="A1476" s="67">
        <v>525</v>
      </c>
      <c r="C1476" s="72">
        <v>43299</v>
      </c>
      <c r="D1476" s="22" t="s">
        <v>3398</v>
      </c>
      <c r="E1476" s="67" t="s">
        <v>3399</v>
      </c>
      <c r="F1476" s="24" t="s">
        <v>3206</v>
      </c>
      <c r="G1476" s="25" t="s">
        <v>3400</v>
      </c>
      <c r="H1476" s="24">
        <v>3010</v>
      </c>
      <c r="I1476" s="27">
        <v>0.5</v>
      </c>
      <c r="J1476" s="70">
        <v>47420</v>
      </c>
      <c r="K1476" s="27">
        <f t="shared" si="127"/>
        <v>135490</v>
      </c>
      <c r="L1476" s="71">
        <v>150000</v>
      </c>
      <c r="M1476" s="71">
        <v>600</v>
      </c>
      <c r="N1476" s="27">
        <f t="shared" si="128"/>
        <v>600.5</v>
      </c>
    </row>
    <row r="1477" spans="1:14" x14ac:dyDescent="0.2">
      <c r="A1477" s="67" t="s">
        <v>3401</v>
      </c>
      <c r="C1477" s="72">
        <v>43299</v>
      </c>
      <c r="D1477" s="22" t="s">
        <v>1252</v>
      </c>
      <c r="E1477" s="67">
        <v>18.91</v>
      </c>
      <c r="F1477" s="24" t="s">
        <v>3406</v>
      </c>
      <c r="G1477" s="25" t="s">
        <v>1251</v>
      </c>
      <c r="H1477" s="24">
        <v>1210</v>
      </c>
      <c r="I1477" s="27">
        <v>2</v>
      </c>
      <c r="J1477" s="70">
        <v>44770</v>
      </c>
      <c r="K1477" s="27">
        <f t="shared" si="127"/>
        <v>127910</v>
      </c>
      <c r="N1477" s="27">
        <f t="shared" ref="N1477:N1525" si="129">SUM(I1477+M1477)</f>
        <v>2</v>
      </c>
    </row>
    <row r="1478" spans="1:14" x14ac:dyDescent="0.2">
      <c r="D1478" s="22" t="s">
        <v>3402</v>
      </c>
      <c r="E1478" s="71" t="s">
        <v>851</v>
      </c>
      <c r="F1478" s="24" t="s">
        <v>87</v>
      </c>
      <c r="G1478" s="25" t="s">
        <v>87</v>
      </c>
      <c r="K1478" s="28" t="s">
        <v>851</v>
      </c>
      <c r="N1478" s="27">
        <f t="shared" si="129"/>
        <v>0</v>
      </c>
    </row>
    <row r="1479" spans="1:14" x14ac:dyDescent="0.2">
      <c r="D1479" s="22" t="s">
        <v>3405</v>
      </c>
      <c r="E1479" s="71" t="s">
        <v>851</v>
      </c>
      <c r="F1479" s="24" t="s">
        <v>87</v>
      </c>
      <c r="G1479" s="24" t="s">
        <v>87</v>
      </c>
      <c r="K1479" s="28" t="s">
        <v>851</v>
      </c>
      <c r="N1479" s="27">
        <f t="shared" si="129"/>
        <v>0</v>
      </c>
    </row>
    <row r="1480" spans="1:14" x14ac:dyDescent="0.2">
      <c r="D1480" s="22" t="s">
        <v>3403</v>
      </c>
      <c r="E1480" s="71" t="s">
        <v>851</v>
      </c>
      <c r="F1480" s="24" t="s">
        <v>87</v>
      </c>
      <c r="G1480" s="25" t="s">
        <v>87</v>
      </c>
      <c r="K1480" s="28" t="s">
        <v>851</v>
      </c>
      <c r="N1480" s="27">
        <f t="shared" si="129"/>
        <v>0</v>
      </c>
    </row>
    <row r="1481" spans="1:14" x14ac:dyDescent="0.2">
      <c r="D1481" s="22" t="s">
        <v>3404</v>
      </c>
      <c r="E1481" s="71" t="s">
        <v>851</v>
      </c>
      <c r="F1481" s="24" t="s">
        <v>87</v>
      </c>
      <c r="G1481" s="25" t="s">
        <v>87</v>
      </c>
      <c r="K1481" s="28" t="s">
        <v>851</v>
      </c>
      <c r="N1481" s="27">
        <f t="shared" si="129"/>
        <v>0</v>
      </c>
    </row>
    <row r="1482" spans="1:14" x14ac:dyDescent="0.2">
      <c r="A1482" s="67">
        <v>526</v>
      </c>
      <c r="C1482" s="72">
        <v>43300</v>
      </c>
      <c r="D1482" s="22" t="s">
        <v>3407</v>
      </c>
      <c r="E1482" s="67">
        <v>11.095000000000001</v>
      </c>
      <c r="F1482" s="24" t="s">
        <v>3408</v>
      </c>
      <c r="G1482" s="25" t="s">
        <v>3409</v>
      </c>
      <c r="H1482" s="24">
        <v>1050</v>
      </c>
      <c r="I1482" s="27">
        <v>0.5</v>
      </c>
      <c r="J1482" s="70">
        <v>20130</v>
      </c>
      <c r="K1482" s="27">
        <f t="shared" ref="K1482:K1525" si="130">ROUND(J1482/0.35,-1)</f>
        <v>57510</v>
      </c>
      <c r="L1482" s="71">
        <v>77000</v>
      </c>
      <c r="M1482" s="71">
        <v>308</v>
      </c>
      <c r="N1482" s="27">
        <f t="shared" si="129"/>
        <v>308.5</v>
      </c>
    </row>
    <row r="1483" spans="1:14" x14ac:dyDescent="0.2">
      <c r="A1483" s="67" t="s">
        <v>3410</v>
      </c>
      <c r="C1483" s="72">
        <v>43300</v>
      </c>
      <c r="D1483" s="22" t="s">
        <v>3411</v>
      </c>
      <c r="E1483" s="67">
        <v>0.439</v>
      </c>
      <c r="F1483" s="24" t="s">
        <v>3408</v>
      </c>
      <c r="G1483" s="25" t="s">
        <v>3412</v>
      </c>
      <c r="H1483" s="24">
        <v>1050</v>
      </c>
      <c r="I1483" s="27">
        <v>0.5</v>
      </c>
      <c r="J1483" s="70">
        <v>690</v>
      </c>
      <c r="K1483" s="27">
        <f t="shared" si="130"/>
        <v>1970</v>
      </c>
      <c r="N1483" s="27">
        <f t="shared" si="129"/>
        <v>0.5</v>
      </c>
    </row>
    <row r="1484" spans="1:14" x14ac:dyDescent="0.2">
      <c r="A1484" s="67" t="s">
        <v>3413</v>
      </c>
      <c r="C1484" s="72">
        <v>43300</v>
      </c>
      <c r="D1484" s="22" t="s">
        <v>3411</v>
      </c>
      <c r="E1484" s="67">
        <v>39.606000000000002</v>
      </c>
      <c r="F1484" s="24" t="s">
        <v>3408</v>
      </c>
      <c r="G1484" s="24" t="s">
        <v>3414</v>
      </c>
      <c r="H1484" s="24">
        <v>1050</v>
      </c>
      <c r="I1484" s="27">
        <v>0.5</v>
      </c>
      <c r="J1484" s="70">
        <v>61230</v>
      </c>
      <c r="K1484" s="27">
        <f t="shared" si="130"/>
        <v>174940</v>
      </c>
      <c r="N1484" s="27">
        <f t="shared" si="129"/>
        <v>0.5</v>
      </c>
    </row>
    <row r="1485" spans="1:14" x14ac:dyDescent="0.2">
      <c r="A1485" s="67" t="s">
        <v>3415</v>
      </c>
      <c r="C1485" s="72">
        <v>43300</v>
      </c>
      <c r="D1485" s="22" t="s">
        <v>3416</v>
      </c>
      <c r="E1485" s="67" t="s">
        <v>3419</v>
      </c>
      <c r="F1485" s="24" t="s">
        <v>3420</v>
      </c>
      <c r="G1485" s="24" t="s">
        <v>3421</v>
      </c>
      <c r="H1485" s="24">
        <v>1030</v>
      </c>
      <c r="I1485" s="27">
        <v>1.5</v>
      </c>
      <c r="J1485" s="70">
        <v>72210</v>
      </c>
      <c r="K1485" s="27">
        <f t="shared" si="130"/>
        <v>206310</v>
      </c>
      <c r="N1485" s="27">
        <f t="shared" si="129"/>
        <v>1.5</v>
      </c>
    </row>
    <row r="1486" spans="1:14" x14ac:dyDescent="0.2">
      <c r="D1486" s="22" t="s">
        <v>3417</v>
      </c>
      <c r="E1486" s="67">
        <v>12.173</v>
      </c>
      <c r="F1486" s="24" t="s">
        <v>87</v>
      </c>
      <c r="G1486" s="24" t="s">
        <v>87</v>
      </c>
      <c r="H1486" s="24">
        <v>1080</v>
      </c>
      <c r="K1486" s="27">
        <f t="shared" si="130"/>
        <v>0</v>
      </c>
      <c r="N1486" s="27">
        <f t="shared" si="129"/>
        <v>0</v>
      </c>
    </row>
    <row r="1487" spans="1:14" x14ac:dyDescent="0.2">
      <c r="D1487" s="22" t="s">
        <v>3418</v>
      </c>
      <c r="E1487" s="67">
        <v>10.114000000000001</v>
      </c>
      <c r="F1487" s="24" t="s">
        <v>87</v>
      </c>
      <c r="G1487" s="24" t="s">
        <v>87</v>
      </c>
      <c r="H1487" s="24">
        <v>1080</v>
      </c>
      <c r="K1487" s="27">
        <f t="shared" si="130"/>
        <v>0</v>
      </c>
      <c r="N1487" s="27">
        <f t="shared" si="129"/>
        <v>0</v>
      </c>
    </row>
    <row r="1488" spans="1:14" x14ac:dyDescent="0.2">
      <c r="A1488" s="67" t="s">
        <v>3422</v>
      </c>
      <c r="C1488" s="72">
        <v>43299</v>
      </c>
      <c r="D1488" s="22" t="s">
        <v>3423</v>
      </c>
      <c r="E1488" s="67">
        <v>1.1299999999999999</v>
      </c>
      <c r="F1488" s="24" t="s">
        <v>3425</v>
      </c>
      <c r="G1488" s="25" t="s">
        <v>3426</v>
      </c>
      <c r="H1488" s="24">
        <v>1070</v>
      </c>
      <c r="I1488" s="27">
        <v>1</v>
      </c>
      <c r="J1488" s="70">
        <v>41600</v>
      </c>
      <c r="K1488" s="27">
        <f t="shared" si="130"/>
        <v>118860</v>
      </c>
      <c r="N1488" s="27">
        <f t="shared" si="129"/>
        <v>1</v>
      </c>
    </row>
    <row r="1489" spans="1:15" s="43" customFormat="1" x14ac:dyDescent="0.2">
      <c r="A1489" s="39"/>
      <c r="B1489" s="40"/>
      <c r="C1489" s="41"/>
      <c r="D1489" s="42" t="s">
        <v>3424</v>
      </c>
      <c r="E1489" s="39">
        <v>0.55000000000000004</v>
      </c>
      <c r="F1489" s="43" t="s">
        <v>87</v>
      </c>
      <c r="G1489" s="44"/>
      <c r="I1489" s="45"/>
      <c r="J1489" s="45"/>
      <c r="K1489" s="45">
        <f t="shared" si="130"/>
        <v>0</v>
      </c>
      <c r="L1489" s="46"/>
      <c r="M1489" s="46"/>
      <c r="N1489" s="45">
        <f t="shared" si="129"/>
        <v>0</v>
      </c>
      <c r="O1489" s="47"/>
    </row>
    <row r="1490" spans="1:15" x14ac:dyDescent="0.2">
      <c r="N1490" s="27">
        <f>SUM(N1468:N1489)</f>
        <v>2579.5</v>
      </c>
      <c r="O1490" s="36">
        <v>68122</v>
      </c>
    </row>
    <row r="1493" spans="1:15" x14ac:dyDescent="0.2">
      <c r="A1493" s="67" t="s">
        <v>3427</v>
      </c>
      <c r="C1493" s="72">
        <v>43300</v>
      </c>
      <c r="D1493" s="22" t="s">
        <v>3428</v>
      </c>
      <c r="E1493" s="67">
        <v>29.597000000000001</v>
      </c>
      <c r="F1493" s="24" t="s">
        <v>1398</v>
      </c>
      <c r="G1493" s="25" t="s">
        <v>1399</v>
      </c>
      <c r="H1493" s="24">
        <v>1100</v>
      </c>
      <c r="I1493" s="27">
        <v>0.5</v>
      </c>
      <c r="J1493" s="70">
        <v>34870</v>
      </c>
      <c r="K1493" s="27">
        <f t="shared" si="130"/>
        <v>99630</v>
      </c>
      <c r="N1493" s="27">
        <f t="shared" si="129"/>
        <v>0.5</v>
      </c>
    </row>
    <row r="1494" spans="1:15" x14ac:dyDescent="0.2">
      <c r="A1494" s="67" t="s">
        <v>3429</v>
      </c>
      <c r="C1494" s="72">
        <v>43300</v>
      </c>
      <c r="D1494" s="22" t="s">
        <v>3430</v>
      </c>
      <c r="E1494" s="67">
        <v>2.3889999999999998</v>
      </c>
      <c r="F1494" s="24" t="s">
        <v>1398</v>
      </c>
      <c r="G1494" s="25" t="s">
        <v>1399</v>
      </c>
      <c r="H1494" s="24">
        <v>1100</v>
      </c>
      <c r="I1494" s="27">
        <v>0.5</v>
      </c>
      <c r="J1494" s="70">
        <v>8300</v>
      </c>
      <c r="K1494" s="27">
        <f t="shared" si="130"/>
        <v>23710</v>
      </c>
      <c r="N1494" s="27">
        <f t="shared" si="129"/>
        <v>0.5</v>
      </c>
    </row>
    <row r="1495" spans="1:15" x14ac:dyDescent="0.2">
      <c r="A1495" s="67" t="s">
        <v>3431</v>
      </c>
      <c r="C1495" s="72">
        <v>43300</v>
      </c>
      <c r="D1495" s="22" t="s">
        <v>3432</v>
      </c>
      <c r="E1495" s="67">
        <v>1.7959000000000001</v>
      </c>
      <c r="F1495" s="24" t="s">
        <v>3434</v>
      </c>
      <c r="G1495" s="25" t="s">
        <v>3435</v>
      </c>
      <c r="H1495" s="24">
        <v>1010</v>
      </c>
      <c r="I1495" s="27">
        <v>1</v>
      </c>
      <c r="J1495" s="70">
        <v>41880</v>
      </c>
      <c r="K1495" s="27">
        <f t="shared" si="130"/>
        <v>119660</v>
      </c>
      <c r="N1495" s="27">
        <f t="shared" si="129"/>
        <v>1</v>
      </c>
    </row>
    <row r="1496" spans="1:15" x14ac:dyDescent="0.2">
      <c r="D1496" s="22" t="s">
        <v>3433</v>
      </c>
      <c r="E1496" s="67">
        <v>0.81799999999999995</v>
      </c>
      <c r="F1496" s="24" t="s">
        <v>87</v>
      </c>
      <c r="G1496" s="24" t="s">
        <v>87</v>
      </c>
      <c r="K1496" s="27">
        <f t="shared" si="130"/>
        <v>0</v>
      </c>
      <c r="N1496" s="27">
        <f t="shared" si="129"/>
        <v>0</v>
      </c>
    </row>
    <row r="1497" spans="1:15" x14ac:dyDescent="0.2">
      <c r="A1497" s="67" t="s">
        <v>3436</v>
      </c>
      <c r="C1497" s="72">
        <v>43300</v>
      </c>
      <c r="D1497" s="22" t="s">
        <v>3432</v>
      </c>
      <c r="E1497" s="67">
        <v>39.051699999999997</v>
      </c>
      <c r="F1497" s="24" t="s">
        <v>3434</v>
      </c>
      <c r="G1497" s="25" t="s">
        <v>3438</v>
      </c>
      <c r="H1497" s="24">
        <v>1010</v>
      </c>
      <c r="I1497" s="27">
        <v>1</v>
      </c>
      <c r="J1497" s="70">
        <v>57670</v>
      </c>
      <c r="K1497" s="27">
        <f t="shared" si="130"/>
        <v>164770</v>
      </c>
      <c r="N1497" s="27">
        <f t="shared" si="129"/>
        <v>1</v>
      </c>
    </row>
    <row r="1498" spans="1:15" x14ac:dyDescent="0.2">
      <c r="D1498" s="22" t="s">
        <v>3437</v>
      </c>
      <c r="E1498" s="67">
        <v>0.1547</v>
      </c>
      <c r="F1498" s="24" t="s">
        <v>87</v>
      </c>
      <c r="G1498" s="24" t="s">
        <v>87</v>
      </c>
      <c r="K1498" s="27">
        <f t="shared" si="130"/>
        <v>0</v>
      </c>
      <c r="N1498" s="27">
        <f t="shared" si="129"/>
        <v>0</v>
      </c>
    </row>
    <row r="1499" spans="1:15" x14ac:dyDescent="0.2">
      <c r="A1499" s="67" t="s">
        <v>3439</v>
      </c>
      <c r="C1499" s="72">
        <v>43300</v>
      </c>
      <c r="D1499" s="22" t="s">
        <v>3432</v>
      </c>
      <c r="E1499" s="67">
        <v>18.6007</v>
      </c>
      <c r="F1499" s="24" t="s">
        <v>3434</v>
      </c>
      <c r="G1499" s="25" t="s">
        <v>3440</v>
      </c>
      <c r="H1499" s="24">
        <v>1010</v>
      </c>
      <c r="I1499" s="27">
        <v>1</v>
      </c>
      <c r="J1499" s="70">
        <v>34480</v>
      </c>
      <c r="K1499" s="27">
        <f t="shared" si="130"/>
        <v>98510</v>
      </c>
      <c r="N1499" s="27">
        <f t="shared" si="129"/>
        <v>1</v>
      </c>
    </row>
    <row r="1500" spans="1:15" x14ac:dyDescent="0.2">
      <c r="D1500" s="22" t="s">
        <v>3437</v>
      </c>
      <c r="E1500" s="67">
        <v>4.5213000000000001</v>
      </c>
      <c r="F1500" s="24" t="s">
        <v>87</v>
      </c>
      <c r="G1500" s="24" t="s">
        <v>87</v>
      </c>
      <c r="K1500" s="27">
        <f t="shared" si="130"/>
        <v>0</v>
      </c>
      <c r="N1500" s="27">
        <f t="shared" si="129"/>
        <v>0</v>
      </c>
    </row>
    <row r="1501" spans="1:15" x14ac:dyDescent="0.2">
      <c r="A1501" s="67">
        <v>527</v>
      </c>
      <c r="C1501" s="72">
        <v>43300</v>
      </c>
      <c r="D1501" s="22" t="s">
        <v>3441</v>
      </c>
      <c r="E1501" s="67" t="s">
        <v>3442</v>
      </c>
      <c r="F1501" s="24" t="s">
        <v>3443</v>
      </c>
      <c r="G1501" s="25" t="s">
        <v>3444</v>
      </c>
      <c r="H1501" s="24">
        <v>3010</v>
      </c>
      <c r="I1501" s="27">
        <v>0.5</v>
      </c>
      <c r="J1501" s="70">
        <v>10240</v>
      </c>
      <c r="K1501" s="27">
        <f t="shared" si="130"/>
        <v>29260</v>
      </c>
      <c r="L1501" s="71">
        <v>28000</v>
      </c>
      <c r="M1501" s="71">
        <v>112</v>
      </c>
      <c r="N1501" s="27">
        <f t="shared" si="129"/>
        <v>112.5</v>
      </c>
    </row>
    <row r="1502" spans="1:15" x14ac:dyDescent="0.2">
      <c r="A1502" s="67">
        <v>528</v>
      </c>
      <c r="C1502" s="72">
        <v>43300</v>
      </c>
      <c r="D1502" s="22" t="s">
        <v>3445</v>
      </c>
      <c r="E1502" s="67" t="s">
        <v>3446</v>
      </c>
      <c r="F1502" s="24" t="s">
        <v>3447</v>
      </c>
      <c r="G1502" s="25" t="s">
        <v>3448</v>
      </c>
      <c r="H1502" s="24">
        <v>3010</v>
      </c>
      <c r="I1502" s="27">
        <v>0.5</v>
      </c>
      <c r="J1502" s="70">
        <v>19760</v>
      </c>
      <c r="K1502" s="27">
        <f t="shared" si="130"/>
        <v>56460</v>
      </c>
      <c r="L1502" s="71">
        <v>75000</v>
      </c>
      <c r="M1502" s="71">
        <v>300</v>
      </c>
      <c r="N1502" s="27">
        <f t="shared" si="129"/>
        <v>300.5</v>
      </c>
    </row>
    <row r="1503" spans="1:15" x14ac:dyDescent="0.2">
      <c r="A1503" s="67">
        <v>529</v>
      </c>
      <c r="C1503" s="72">
        <v>43300</v>
      </c>
      <c r="D1503" s="22" t="s">
        <v>3449</v>
      </c>
      <c r="E1503" s="67">
        <v>0.18</v>
      </c>
      <c r="F1503" s="24" t="s">
        <v>3450</v>
      </c>
      <c r="G1503" s="25" t="s">
        <v>3451</v>
      </c>
      <c r="H1503" s="24">
        <v>3010</v>
      </c>
      <c r="I1503" s="27">
        <v>0.5</v>
      </c>
      <c r="J1503" s="70">
        <v>36540</v>
      </c>
      <c r="K1503" s="27">
        <f t="shared" si="130"/>
        <v>104400</v>
      </c>
      <c r="L1503" s="71">
        <v>127000</v>
      </c>
      <c r="M1503" s="71">
        <v>508</v>
      </c>
      <c r="N1503" s="27">
        <f t="shared" si="129"/>
        <v>508.5</v>
      </c>
    </row>
    <row r="1504" spans="1:15" x14ac:dyDescent="0.2">
      <c r="A1504" s="67" t="s">
        <v>3452</v>
      </c>
      <c r="C1504" s="72">
        <v>43300</v>
      </c>
      <c r="D1504" s="22" t="s">
        <v>3453</v>
      </c>
      <c r="E1504" s="67" t="s">
        <v>3455</v>
      </c>
      <c r="F1504" s="24" t="s">
        <v>3457</v>
      </c>
      <c r="G1504" s="25" t="s">
        <v>3458</v>
      </c>
      <c r="H1504" s="24">
        <v>1150</v>
      </c>
      <c r="I1504" s="27">
        <v>1</v>
      </c>
      <c r="J1504" s="70">
        <v>21250</v>
      </c>
      <c r="K1504" s="27">
        <f t="shared" si="130"/>
        <v>60710</v>
      </c>
      <c r="N1504" s="27">
        <f t="shared" si="129"/>
        <v>1</v>
      </c>
    </row>
    <row r="1505" spans="1:15" x14ac:dyDescent="0.2">
      <c r="D1505" s="22" t="s">
        <v>3454</v>
      </c>
      <c r="E1505" s="67" t="s">
        <v>3456</v>
      </c>
      <c r="F1505" s="24" t="s">
        <v>87</v>
      </c>
      <c r="G1505" s="25" t="s">
        <v>87</v>
      </c>
      <c r="K1505" s="27">
        <f t="shared" si="130"/>
        <v>0</v>
      </c>
      <c r="N1505" s="27">
        <f t="shared" si="129"/>
        <v>0</v>
      </c>
    </row>
    <row r="1506" spans="1:15" s="43" customFormat="1" x14ac:dyDescent="0.2">
      <c r="A1506" s="39">
        <v>530</v>
      </c>
      <c r="B1506" s="40"/>
      <c r="C1506" s="41">
        <v>43301</v>
      </c>
      <c r="D1506" s="42" t="s">
        <v>3459</v>
      </c>
      <c r="E1506" s="39">
        <v>0.89400000000000002</v>
      </c>
      <c r="F1506" s="43" t="s">
        <v>3460</v>
      </c>
      <c r="G1506" s="44" t="s">
        <v>3461</v>
      </c>
      <c r="H1506" s="43">
        <v>1220</v>
      </c>
      <c r="I1506" s="45">
        <v>0.5</v>
      </c>
      <c r="J1506" s="45">
        <v>30380</v>
      </c>
      <c r="K1506" s="45">
        <f t="shared" si="130"/>
        <v>86800</v>
      </c>
      <c r="L1506" s="46">
        <v>128500</v>
      </c>
      <c r="M1506" s="46">
        <v>514</v>
      </c>
      <c r="N1506" s="45">
        <f t="shared" si="129"/>
        <v>514.5</v>
      </c>
      <c r="O1506" s="47"/>
    </row>
    <row r="1507" spans="1:15" x14ac:dyDescent="0.2">
      <c r="N1507" s="27">
        <f>SUM(N1492:N1506)</f>
        <v>1441</v>
      </c>
      <c r="O1507" s="36">
        <v>68141</v>
      </c>
    </row>
    <row r="1509" spans="1:15" x14ac:dyDescent="0.2">
      <c r="A1509" s="67" t="s">
        <v>3462</v>
      </c>
      <c r="C1509" s="72">
        <v>43301</v>
      </c>
      <c r="D1509" s="22" t="s">
        <v>3463</v>
      </c>
      <c r="E1509" s="67">
        <v>0.72799999999999998</v>
      </c>
      <c r="F1509" s="24" t="s">
        <v>3464</v>
      </c>
      <c r="G1509" s="25" t="s">
        <v>3465</v>
      </c>
      <c r="H1509" s="24">
        <v>1100</v>
      </c>
      <c r="I1509" s="27">
        <v>0.5</v>
      </c>
      <c r="J1509" s="70">
        <v>10970</v>
      </c>
      <c r="K1509" s="27">
        <f t="shared" si="130"/>
        <v>31340</v>
      </c>
      <c r="N1509" s="27">
        <f t="shared" si="129"/>
        <v>0.5</v>
      </c>
    </row>
    <row r="1510" spans="1:15" x14ac:dyDescent="0.2">
      <c r="A1510" s="67">
        <v>531</v>
      </c>
      <c r="C1510" s="72">
        <v>43301</v>
      </c>
      <c r="D1510" s="22" t="s">
        <v>3473</v>
      </c>
      <c r="E1510" s="67">
        <v>40</v>
      </c>
      <c r="F1510" s="24" t="s">
        <v>3475</v>
      </c>
      <c r="G1510" s="25" t="s">
        <v>3476</v>
      </c>
      <c r="H1510" s="24">
        <v>1130</v>
      </c>
      <c r="I1510" s="27">
        <v>1</v>
      </c>
      <c r="J1510" s="70">
        <v>120980</v>
      </c>
      <c r="K1510" s="27">
        <f t="shared" si="130"/>
        <v>345660</v>
      </c>
      <c r="L1510" s="71">
        <v>250000</v>
      </c>
      <c r="M1510" s="71">
        <v>1000</v>
      </c>
      <c r="N1510" s="27">
        <f t="shared" si="129"/>
        <v>1001</v>
      </c>
    </row>
    <row r="1511" spans="1:15" x14ac:dyDescent="0.2">
      <c r="D1511" s="22" t="s">
        <v>3474</v>
      </c>
      <c r="E1511" s="67">
        <v>10</v>
      </c>
      <c r="F1511" s="24" t="s">
        <v>87</v>
      </c>
      <c r="G1511" s="25" t="s">
        <v>87</v>
      </c>
      <c r="K1511" s="27">
        <f t="shared" si="130"/>
        <v>0</v>
      </c>
      <c r="N1511" s="27">
        <f t="shared" si="129"/>
        <v>0</v>
      </c>
    </row>
    <row r="1512" spans="1:15" x14ac:dyDescent="0.2">
      <c r="A1512" s="67">
        <v>532</v>
      </c>
      <c r="C1512" s="72">
        <v>43301</v>
      </c>
      <c r="D1512" s="22" t="s">
        <v>3477</v>
      </c>
      <c r="E1512" s="67" t="s">
        <v>3478</v>
      </c>
      <c r="F1512" s="24" t="s">
        <v>3480</v>
      </c>
      <c r="G1512" s="25" t="s">
        <v>3479</v>
      </c>
      <c r="H1512" s="24">
        <v>3010</v>
      </c>
      <c r="I1512" s="27">
        <v>0.5</v>
      </c>
      <c r="J1512" s="70">
        <v>5570</v>
      </c>
      <c r="K1512" s="27">
        <f t="shared" si="130"/>
        <v>15910</v>
      </c>
      <c r="L1512" s="71">
        <v>30000</v>
      </c>
      <c r="M1512" s="71">
        <v>120</v>
      </c>
      <c r="N1512" s="27">
        <f t="shared" si="129"/>
        <v>120.5</v>
      </c>
    </row>
    <row r="1513" spans="1:15" x14ac:dyDescent="0.2">
      <c r="A1513" s="67">
        <v>533</v>
      </c>
      <c r="C1513" s="72">
        <v>43304</v>
      </c>
      <c r="D1513" s="22" t="s">
        <v>3481</v>
      </c>
      <c r="E1513" s="67">
        <v>0.59899999999999998</v>
      </c>
      <c r="F1513" s="24" t="s">
        <v>3482</v>
      </c>
      <c r="G1513" s="25" t="s">
        <v>3483</v>
      </c>
      <c r="H1513" s="24">
        <v>1050</v>
      </c>
      <c r="I1513" s="27">
        <v>0.5</v>
      </c>
      <c r="J1513" s="70">
        <v>73790</v>
      </c>
      <c r="K1513" s="27">
        <f t="shared" si="130"/>
        <v>210830</v>
      </c>
      <c r="L1513" s="71">
        <v>106115</v>
      </c>
      <c r="M1513" s="71">
        <v>424.46</v>
      </c>
      <c r="N1513" s="27">
        <f t="shared" si="129"/>
        <v>424.96</v>
      </c>
      <c r="O1513" s="36" t="s">
        <v>3484</v>
      </c>
    </row>
    <row r="1514" spans="1:15" x14ac:dyDescent="0.2">
      <c r="A1514" s="67" t="s">
        <v>3485</v>
      </c>
      <c r="C1514" s="72">
        <v>43304</v>
      </c>
      <c r="D1514" s="22" t="s">
        <v>3486</v>
      </c>
      <c r="E1514" s="67" t="s">
        <v>3487</v>
      </c>
      <c r="F1514" s="24" t="s">
        <v>3490</v>
      </c>
      <c r="G1514" s="25" t="s">
        <v>3491</v>
      </c>
      <c r="H1514" s="24">
        <v>1210</v>
      </c>
      <c r="I1514" s="27">
        <v>1</v>
      </c>
      <c r="J1514" s="70">
        <v>27880</v>
      </c>
      <c r="K1514" s="27">
        <f t="shared" si="130"/>
        <v>79660</v>
      </c>
      <c r="N1514" s="27">
        <f t="shared" si="129"/>
        <v>1</v>
      </c>
    </row>
    <row r="1515" spans="1:15" x14ac:dyDescent="0.2">
      <c r="D1515" s="22" t="s">
        <v>3488</v>
      </c>
      <c r="E1515" s="67" t="s">
        <v>3489</v>
      </c>
      <c r="F1515" s="24" t="s">
        <v>87</v>
      </c>
      <c r="G1515" s="25" t="s">
        <v>87</v>
      </c>
      <c r="K1515" s="27">
        <f t="shared" si="130"/>
        <v>0</v>
      </c>
      <c r="N1515" s="27">
        <f t="shared" si="129"/>
        <v>0</v>
      </c>
    </row>
    <row r="1516" spans="1:15" s="43" customFormat="1" x14ac:dyDescent="0.2">
      <c r="A1516" s="39">
        <v>534</v>
      </c>
      <c r="B1516" s="40"/>
      <c r="C1516" s="41">
        <v>43304</v>
      </c>
      <c r="D1516" s="42" t="s">
        <v>3359</v>
      </c>
      <c r="E1516" s="39" t="s">
        <v>3360</v>
      </c>
      <c r="F1516" s="43" t="s">
        <v>3497</v>
      </c>
      <c r="G1516" s="44" t="s">
        <v>3498</v>
      </c>
      <c r="H1516" s="43">
        <v>3010</v>
      </c>
      <c r="I1516" s="45">
        <v>0.5</v>
      </c>
      <c r="J1516" s="45">
        <v>1380</v>
      </c>
      <c r="K1516" s="45">
        <f t="shared" si="130"/>
        <v>3940</v>
      </c>
      <c r="L1516" s="46">
        <v>2000</v>
      </c>
      <c r="M1516" s="46">
        <v>8</v>
      </c>
      <c r="N1516" s="45">
        <f t="shared" si="129"/>
        <v>8.5</v>
      </c>
      <c r="O1516" s="47"/>
    </row>
    <row r="1517" spans="1:15" x14ac:dyDescent="0.2">
      <c r="N1517" s="27">
        <f>SUM(N1509:N1516)</f>
        <v>1556.46</v>
      </c>
      <c r="O1517" s="36">
        <v>68149</v>
      </c>
    </row>
    <row r="1519" spans="1:15" x14ac:dyDescent="0.2">
      <c r="A1519" s="67" t="s">
        <v>3466</v>
      </c>
      <c r="C1519" s="72">
        <v>43301</v>
      </c>
      <c r="D1519" s="22" t="s">
        <v>3467</v>
      </c>
      <c r="E1519" s="67">
        <v>1.8129999999999999</v>
      </c>
      <c r="F1519" s="24" t="s">
        <v>3471</v>
      </c>
      <c r="G1519" s="25" t="s">
        <v>3472</v>
      </c>
      <c r="H1519" s="24">
        <v>1080</v>
      </c>
      <c r="I1519" s="27">
        <v>2</v>
      </c>
      <c r="J1519" s="70">
        <v>45390</v>
      </c>
      <c r="K1519" s="27">
        <f>ROUND(J1519/0.35,-1)</f>
        <v>129690</v>
      </c>
      <c r="N1519" s="27">
        <f>SUM(I1519+M1519)</f>
        <v>2</v>
      </c>
    </row>
    <row r="1520" spans="1:15" x14ac:dyDescent="0.2">
      <c r="D1520" s="22" t="s">
        <v>3468</v>
      </c>
      <c r="E1520" s="67">
        <v>11.590999999999999</v>
      </c>
      <c r="F1520" s="24" t="s">
        <v>87</v>
      </c>
      <c r="G1520" s="24" t="s">
        <v>87</v>
      </c>
      <c r="K1520" s="27">
        <f>ROUND(J1520/0.35,-1)</f>
        <v>0</v>
      </c>
      <c r="N1520" s="27">
        <f>SUM(I1520+M1520)</f>
        <v>0</v>
      </c>
    </row>
    <row r="1521" spans="1:15" x14ac:dyDescent="0.2">
      <c r="D1521" s="22" t="s">
        <v>3469</v>
      </c>
      <c r="E1521" s="67">
        <v>1.278</v>
      </c>
      <c r="F1521" s="24" t="s">
        <v>87</v>
      </c>
      <c r="G1521" s="24" t="s">
        <v>87</v>
      </c>
      <c r="K1521" s="27">
        <f>ROUND(J1521/0.35,-1)</f>
        <v>0</v>
      </c>
      <c r="N1521" s="27">
        <f>SUM(I1521+M1521)</f>
        <v>0</v>
      </c>
    </row>
    <row r="1522" spans="1:15" x14ac:dyDescent="0.2">
      <c r="D1522" s="22" t="s">
        <v>3470</v>
      </c>
      <c r="E1522" s="67">
        <v>0.81</v>
      </c>
      <c r="F1522" s="24" t="s">
        <v>87</v>
      </c>
      <c r="G1522" s="24" t="s">
        <v>87</v>
      </c>
      <c r="K1522" s="27">
        <f>ROUND(J1522/0.35,-1)</f>
        <v>0</v>
      </c>
      <c r="N1522" s="27">
        <f>SUM(I1522+M1522)</f>
        <v>0</v>
      </c>
    </row>
    <row r="1523" spans="1:15" x14ac:dyDescent="0.2">
      <c r="A1523" s="67">
        <v>535</v>
      </c>
      <c r="C1523" s="72">
        <v>43304</v>
      </c>
      <c r="D1523" s="22" t="s">
        <v>3499</v>
      </c>
      <c r="E1523" s="67" t="s">
        <v>3500</v>
      </c>
      <c r="F1523" s="24" t="s">
        <v>2914</v>
      </c>
      <c r="G1523" s="25" t="s">
        <v>3501</v>
      </c>
      <c r="H1523" s="24">
        <v>3010</v>
      </c>
      <c r="I1523" s="27">
        <v>0.5</v>
      </c>
      <c r="J1523" s="70">
        <v>16390</v>
      </c>
      <c r="K1523" s="27">
        <f t="shared" si="130"/>
        <v>46830</v>
      </c>
      <c r="L1523" s="71">
        <v>16367</v>
      </c>
      <c r="M1523" s="71">
        <v>65.599999999999994</v>
      </c>
      <c r="N1523" s="27">
        <f t="shared" si="129"/>
        <v>66.099999999999994</v>
      </c>
    </row>
    <row r="1524" spans="1:15" x14ac:dyDescent="0.2">
      <c r="A1524" s="67">
        <v>536</v>
      </c>
      <c r="C1524" s="72">
        <v>43305</v>
      </c>
      <c r="D1524" s="22" t="s">
        <v>3502</v>
      </c>
      <c r="E1524" s="67" t="s">
        <v>2278</v>
      </c>
      <c r="F1524" s="24" t="s">
        <v>3503</v>
      </c>
      <c r="G1524" s="25" t="s">
        <v>3504</v>
      </c>
      <c r="H1524" s="24">
        <v>2010</v>
      </c>
      <c r="I1524" s="27">
        <v>0.5</v>
      </c>
      <c r="J1524" s="70">
        <v>19320</v>
      </c>
      <c r="K1524" s="27">
        <f t="shared" si="130"/>
        <v>55200</v>
      </c>
      <c r="L1524" s="71">
        <v>98000</v>
      </c>
      <c r="M1524" s="71">
        <v>392</v>
      </c>
      <c r="N1524" s="27">
        <f t="shared" si="129"/>
        <v>392.5</v>
      </c>
    </row>
    <row r="1525" spans="1:15" s="43" customFormat="1" x14ac:dyDescent="0.2">
      <c r="A1525" s="39">
        <v>537</v>
      </c>
      <c r="B1525" s="40"/>
      <c r="C1525" s="41">
        <v>43305</v>
      </c>
      <c r="D1525" s="42" t="s">
        <v>2041</v>
      </c>
      <c r="E1525" s="39">
        <v>1.1679999999999999</v>
      </c>
      <c r="F1525" s="43" t="s">
        <v>2043</v>
      </c>
      <c r="G1525" s="44" t="s">
        <v>3505</v>
      </c>
      <c r="H1525" s="43">
        <v>1160</v>
      </c>
      <c r="I1525" s="45">
        <v>0.5</v>
      </c>
      <c r="J1525" s="45">
        <v>5060</v>
      </c>
      <c r="K1525" s="45">
        <f t="shared" si="130"/>
        <v>14460</v>
      </c>
      <c r="L1525" s="46">
        <v>15500</v>
      </c>
      <c r="M1525" s="46">
        <v>62</v>
      </c>
      <c r="N1525" s="45">
        <f t="shared" si="129"/>
        <v>62.5</v>
      </c>
      <c r="O1525" s="47"/>
    </row>
    <row r="1526" spans="1:15" x14ac:dyDescent="0.2">
      <c r="N1526" s="27">
        <f>SUM(N1519:N1525)</f>
        <v>523.1</v>
      </c>
      <c r="O1526" s="36">
        <v>68170</v>
      </c>
    </row>
    <row r="1528" spans="1:15" x14ac:dyDescent="0.2">
      <c r="A1528" s="67" t="s">
        <v>3521</v>
      </c>
      <c r="C1528" s="72">
        <v>43305</v>
      </c>
      <c r="D1528" s="22" t="s">
        <v>3510</v>
      </c>
      <c r="E1528" s="67">
        <v>5</v>
      </c>
      <c r="F1528" s="24" t="s">
        <v>3522</v>
      </c>
      <c r="G1528" s="25" t="s">
        <v>3523</v>
      </c>
      <c r="H1528" s="24">
        <v>1100</v>
      </c>
      <c r="K1528" s="27">
        <f t="shared" ref="K1528:K1539" si="131">ROUND(J1528/0.35,-1)</f>
        <v>0</v>
      </c>
      <c r="N1528" s="27">
        <f t="shared" ref="N1528:N1538" si="132">SUM(I1528+M1528)</f>
        <v>0</v>
      </c>
    </row>
    <row r="1529" spans="1:15" x14ac:dyDescent="0.2">
      <c r="D1529" s="22" t="s">
        <v>3511</v>
      </c>
      <c r="E1529" s="67">
        <v>1.2749999999999999</v>
      </c>
      <c r="F1529" s="24" t="s">
        <v>87</v>
      </c>
      <c r="G1529" s="24" t="s">
        <v>87</v>
      </c>
      <c r="H1529" s="24">
        <v>1100</v>
      </c>
      <c r="I1529" s="27">
        <v>5.5</v>
      </c>
      <c r="J1529" s="70">
        <v>220490</v>
      </c>
      <c r="K1529" s="27">
        <f t="shared" si="131"/>
        <v>629970</v>
      </c>
      <c r="N1529" s="27">
        <f t="shared" si="132"/>
        <v>5.5</v>
      </c>
    </row>
    <row r="1530" spans="1:15" x14ac:dyDescent="0.2">
      <c r="D1530" s="22" t="s">
        <v>3512</v>
      </c>
      <c r="E1530" s="67">
        <v>1.2789999999999999</v>
      </c>
      <c r="F1530" s="24" t="s">
        <v>87</v>
      </c>
      <c r="G1530" s="24" t="s">
        <v>87</v>
      </c>
      <c r="H1530" s="24">
        <v>1190</v>
      </c>
      <c r="K1530" s="27">
        <f t="shared" si="131"/>
        <v>0</v>
      </c>
      <c r="N1530" s="27">
        <f t="shared" si="132"/>
        <v>0</v>
      </c>
    </row>
    <row r="1531" spans="1:15" x14ac:dyDescent="0.2">
      <c r="D1531" s="22" t="s">
        <v>3513</v>
      </c>
      <c r="E1531" s="67">
        <v>28.358000000000001</v>
      </c>
      <c r="F1531" s="24" t="s">
        <v>87</v>
      </c>
      <c r="G1531" s="24" t="s">
        <v>87</v>
      </c>
      <c r="H1531" s="24">
        <v>1100</v>
      </c>
      <c r="K1531" s="27">
        <f t="shared" si="131"/>
        <v>0</v>
      </c>
      <c r="N1531" s="27">
        <f t="shared" si="132"/>
        <v>0</v>
      </c>
    </row>
    <row r="1532" spans="1:15" x14ac:dyDescent="0.2">
      <c r="D1532" s="22" t="s">
        <v>3514</v>
      </c>
      <c r="E1532" s="67">
        <v>1.3959999999999999</v>
      </c>
      <c r="F1532" s="24" t="s">
        <v>87</v>
      </c>
      <c r="G1532" s="24" t="s">
        <v>87</v>
      </c>
      <c r="H1532" s="24">
        <v>1190</v>
      </c>
      <c r="K1532" s="27">
        <f t="shared" si="131"/>
        <v>0</v>
      </c>
      <c r="N1532" s="27">
        <f t="shared" si="132"/>
        <v>0</v>
      </c>
    </row>
    <row r="1533" spans="1:15" x14ac:dyDescent="0.2">
      <c r="D1533" s="22" t="s">
        <v>3515</v>
      </c>
      <c r="E1533" s="67">
        <v>10.001799999999999</v>
      </c>
      <c r="F1533" s="24" t="s">
        <v>87</v>
      </c>
      <c r="G1533" s="24" t="s">
        <v>87</v>
      </c>
      <c r="H1533" s="24">
        <v>1110</v>
      </c>
      <c r="K1533" s="27">
        <f t="shared" si="131"/>
        <v>0</v>
      </c>
      <c r="N1533" s="27">
        <f t="shared" si="132"/>
        <v>0</v>
      </c>
    </row>
    <row r="1534" spans="1:15" x14ac:dyDescent="0.2">
      <c r="D1534" s="22" t="s">
        <v>3516</v>
      </c>
      <c r="E1534" s="67">
        <v>3.35</v>
      </c>
      <c r="F1534" s="24" t="s">
        <v>87</v>
      </c>
      <c r="G1534" s="24" t="s">
        <v>87</v>
      </c>
      <c r="H1534" s="24">
        <v>1190</v>
      </c>
      <c r="K1534" s="27">
        <f t="shared" si="131"/>
        <v>0</v>
      </c>
      <c r="N1534" s="27">
        <f t="shared" si="132"/>
        <v>0</v>
      </c>
    </row>
    <row r="1535" spans="1:15" x14ac:dyDescent="0.2">
      <c r="D1535" s="22" t="s">
        <v>3517</v>
      </c>
      <c r="E1535" s="67">
        <v>2</v>
      </c>
      <c r="F1535" s="24" t="s">
        <v>87</v>
      </c>
      <c r="G1535" s="24" t="s">
        <v>87</v>
      </c>
      <c r="H1535" s="24">
        <v>1190</v>
      </c>
      <c r="K1535" s="27">
        <f t="shared" si="131"/>
        <v>0</v>
      </c>
      <c r="N1535" s="27">
        <f t="shared" si="132"/>
        <v>0</v>
      </c>
    </row>
    <row r="1536" spans="1:15" x14ac:dyDescent="0.2">
      <c r="D1536" s="22" t="s">
        <v>3518</v>
      </c>
      <c r="E1536" s="67">
        <v>1.9630000000000001</v>
      </c>
      <c r="F1536" s="24" t="s">
        <v>87</v>
      </c>
      <c r="G1536" s="24" t="s">
        <v>87</v>
      </c>
      <c r="H1536" s="24">
        <v>1060</v>
      </c>
      <c r="K1536" s="27">
        <f t="shared" si="131"/>
        <v>0</v>
      </c>
      <c r="N1536" s="27">
        <f t="shared" si="132"/>
        <v>0</v>
      </c>
    </row>
    <row r="1537" spans="1:15" x14ac:dyDescent="0.2">
      <c r="D1537" s="22" t="s">
        <v>3519</v>
      </c>
      <c r="E1537" s="67">
        <v>62.17</v>
      </c>
      <c r="F1537" s="24" t="s">
        <v>87</v>
      </c>
      <c r="G1537" s="24" t="s">
        <v>87</v>
      </c>
      <c r="H1537" s="24">
        <v>1100</v>
      </c>
      <c r="K1537" s="27">
        <f t="shared" si="131"/>
        <v>0</v>
      </c>
      <c r="N1537" s="27">
        <f t="shared" si="132"/>
        <v>0</v>
      </c>
    </row>
    <row r="1538" spans="1:15" x14ac:dyDescent="0.2">
      <c r="D1538" s="22" t="s">
        <v>3520</v>
      </c>
      <c r="E1538" s="67">
        <v>3.0609999999999999</v>
      </c>
      <c r="F1538" s="24" t="s">
        <v>87</v>
      </c>
      <c r="G1538" s="24" t="s">
        <v>87</v>
      </c>
      <c r="H1538" s="24">
        <v>1190</v>
      </c>
      <c r="K1538" s="27">
        <f t="shared" si="131"/>
        <v>0</v>
      </c>
      <c r="N1538" s="27">
        <f t="shared" si="132"/>
        <v>0</v>
      </c>
    </row>
    <row r="1539" spans="1:15" ht="12" customHeight="1" x14ac:dyDescent="0.2">
      <c r="A1539" s="67" t="s">
        <v>3506</v>
      </c>
      <c r="C1539" s="72">
        <v>43305</v>
      </c>
      <c r="D1539" s="22" t="s">
        <v>3507</v>
      </c>
      <c r="E1539" s="67">
        <v>8.4495000000000005</v>
      </c>
      <c r="F1539" s="24" t="s">
        <v>3508</v>
      </c>
      <c r="G1539" s="25" t="s">
        <v>3509</v>
      </c>
      <c r="H1539" s="24">
        <v>1070</v>
      </c>
      <c r="I1539" s="27">
        <v>0.5</v>
      </c>
      <c r="J1539" s="70">
        <v>58470</v>
      </c>
      <c r="K1539" s="27">
        <f t="shared" si="131"/>
        <v>167060</v>
      </c>
      <c r="N1539" s="27">
        <f>SUM(I1539+M1539)</f>
        <v>0.5</v>
      </c>
      <c r="O1539" s="38"/>
    </row>
    <row r="1540" spans="1:15" x14ac:dyDescent="0.2">
      <c r="A1540" s="72" t="s">
        <v>3524</v>
      </c>
      <c r="C1540" s="72">
        <v>43305</v>
      </c>
      <c r="D1540" s="22" t="s">
        <v>3525</v>
      </c>
      <c r="E1540" s="67" t="s">
        <v>237</v>
      </c>
      <c r="F1540" s="24" t="s">
        <v>3527</v>
      </c>
      <c r="G1540" s="25" t="s">
        <v>3523</v>
      </c>
      <c r="H1540" s="24">
        <v>1190</v>
      </c>
      <c r="I1540" s="27">
        <v>1</v>
      </c>
      <c r="J1540" s="70">
        <v>46900</v>
      </c>
      <c r="K1540" s="27">
        <f t="shared" ref="K1540:K1566" si="133">ROUND(J1540/0.35,-1)</f>
        <v>134000</v>
      </c>
      <c r="N1540" s="27">
        <f t="shared" ref="N1540:N1566" si="134">SUM(I1540+M1540)</f>
        <v>1</v>
      </c>
    </row>
    <row r="1541" spans="1:15" x14ac:dyDescent="0.2">
      <c r="D1541" s="22" t="s">
        <v>3526</v>
      </c>
      <c r="E1541" s="67">
        <v>0.73460000000000003</v>
      </c>
      <c r="F1541" s="24" t="s">
        <v>87</v>
      </c>
      <c r="G1541" s="24" t="s">
        <v>87</v>
      </c>
      <c r="H1541" s="24">
        <v>1090</v>
      </c>
      <c r="K1541" s="27">
        <f t="shared" si="133"/>
        <v>0</v>
      </c>
      <c r="N1541" s="27">
        <f t="shared" si="134"/>
        <v>0</v>
      </c>
    </row>
    <row r="1542" spans="1:15" x14ac:dyDescent="0.2">
      <c r="A1542" s="67" t="s">
        <v>3528</v>
      </c>
      <c r="C1542" s="72">
        <v>43305</v>
      </c>
      <c r="D1542" s="22" t="s">
        <v>3529</v>
      </c>
      <c r="E1542" s="67">
        <v>6.7240000000000002</v>
      </c>
      <c r="F1542" s="24" t="s">
        <v>3530</v>
      </c>
      <c r="G1542" s="25" t="s">
        <v>3523</v>
      </c>
      <c r="H1542" s="24">
        <v>1190</v>
      </c>
      <c r="I1542" s="27">
        <v>0.5</v>
      </c>
      <c r="J1542" s="70">
        <v>11970</v>
      </c>
      <c r="K1542" s="27">
        <f t="shared" si="133"/>
        <v>34200</v>
      </c>
      <c r="N1542" s="27">
        <f t="shared" si="134"/>
        <v>0.5</v>
      </c>
    </row>
    <row r="1543" spans="1:15" x14ac:dyDescent="0.2">
      <c r="A1543" s="67" t="s">
        <v>3531</v>
      </c>
      <c r="C1543" s="72">
        <v>43305</v>
      </c>
      <c r="D1543" s="22" t="s">
        <v>3532</v>
      </c>
      <c r="E1543" s="67">
        <v>49.65</v>
      </c>
      <c r="F1543" s="24" t="s">
        <v>3530</v>
      </c>
      <c r="G1543" s="25" t="s">
        <v>3523</v>
      </c>
      <c r="H1543" s="24">
        <v>1100</v>
      </c>
      <c r="I1543" s="27">
        <v>1.5</v>
      </c>
      <c r="J1543" s="70">
        <v>105950</v>
      </c>
      <c r="K1543" s="27">
        <f t="shared" si="133"/>
        <v>302710</v>
      </c>
      <c r="N1543" s="27">
        <f t="shared" si="134"/>
        <v>1.5</v>
      </c>
    </row>
    <row r="1544" spans="1:15" x14ac:dyDescent="0.2">
      <c r="D1544" s="22" t="s">
        <v>3533</v>
      </c>
      <c r="E1544" s="67">
        <v>3.456</v>
      </c>
      <c r="F1544" s="24" t="s">
        <v>87</v>
      </c>
      <c r="G1544" s="25" t="s">
        <v>87</v>
      </c>
      <c r="K1544" s="27">
        <f t="shared" si="133"/>
        <v>0</v>
      </c>
      <c r="N1544" s="27">
        <f t="shared" si="134"/>
        <v>0</v>
      </c>
    </row>
    <row r="1545" spans="1:15" x14ac:dyDescent="0.2">
      <c r="D1545" s="22" t="s">
        <v>3534</v>
      </c>
      <c r="E1545" s="67">
        <v>40.35</v>
      </c>
      <c r="F1545" s="24" t="s">
        <v>87</v>
      </c>
      <c r="G1545" s="25" t="s">
        <v>87</v>
      </c>
      <c r="K1545" s="27">
        <f t="shared" si="133"/>
        <v>0</v>
      </c>
      <c r="N1545" s="27">
        <f t="shared" si="134"/>
        <v>0</v>
      </c>
    </row>
    <row r="1546" spans="1:15" x14ac:dyDescent="0.2">
      <c r="A1546" s="67" t="s">
        <v>3535</v>
      </c>
      <c r="C1546" s="72">
        <v>43305</v>
      </c>
      <c r="D1546" s="22" t="s">
        <v>3536</v>
      </c>
      <c r="E1546" s="67">
        <v>116.69</v>
      </c>
      <c r="F1546" s="24" t="s">
        <v>3541</v>
      </c>
      <c r="G1546" s="25" t="s">
        <v>3542</v>
      </c>
      <c r="H1546" s="24">
        <v>1210</v>
      </c>
      <c r="I1546" s="27">
        <v>2.5</v>
      </c>
      <c r="J1546" s="70">
        <v>190110</v>
      </c>
      <c r="K1546" s="27">
        <f t="shared" si="133"/>
        <v>543170</v>
      </c>
      <c r="N1546" s="27">
        <f t="shared" si="134"/>
        <v>2.5</v>
      </c>
    </row>
    <row r="1547" spans="1:15" x14ac:dyDescent="0.2">
      <c r="D1547" s="22" t="s">
        <v>3537</v>
      </c>
      <c r="E1547" s="67">
        <v>1.23</v>
      </c>
      <c r="F1547" s="24" t="s">
        <v>87</v>
      </c>
      <c r="G1547" s="24" t="s">
        <v>87</v>
      </c>
      <c r="K1547" s="27">
        <f t="shared" si="133"/>
        <v>0</v>
      </c>
      <c r="N1547" s="27">
        <f t="shared" si="134"/>
        <v>0</v>
      </c>
    </row>
    <row r="1548" spans="1:15" x14ac:dyDescent="0.2">
      <c r="D1548" s="22" t="s">
        <v>3538</v>
      </c>
      <c r="E1548" s="67">
        <v>10.657999999999999</v>
      </c>
      <c r="F1548" s="24" t="s">
        <v>87</v>
      </c>
      <c r="G1548" s="24" t="s">
        <v>87</v>
      </c>
      <c r="K1548" s="27">
        <f t="shared" si="133"/>
        <v>0</v>
      </c>
      <c r="N1548" s="27">
        <f t="shared" si="134"/>
        <v>0</v>
      </c>
    </row>
    <row r="1549" spans="1:15" x14ac:dyDescent="0.2">
      <c r="D1549" s="22" t="s">
        <v>3539</v>
      </c>
      <c r="E1549" s="67">
        <v>1.0389999999999999</v>
      </c>
      <c r="F1549" s="24" t="s">
        <v>87</v>
      </c>
      <c r="G1549" s="24" t="s">
        <v>87</v>
      </c>
      <c r="K1549" s="27">
        <f t="shared" si="133"/>
        <v>0</v>
      </c>
      <c r="N1549" s="27">
        <f t="shared" si="134"/>
        <v>0</v>
      </c>
    </row>
    <row r="1550" spans="1:15" x14ac:dyDescent="0.2">
      <c r="D1550" s="22" t="s">
        <v>3540</v>
      </c>
      <c r="E1550" s="67">
        <v>50.061999999999998</v>
      </c>
      <c r="F1550" s="24" t="s">
        <v>87</v>
      </c>
      <c r="G1550" s="24" t="s">
        <v>87</v>
      </c>
      <c r="K1550" s="27">
        <f t="shared" si="133"/>
        <v>0</v>
      </c>
      <c r="N1550" s="27">
        <f t="shared" si="134"/>
        <v>0</v>
      </c>
    </row>
    <row r="1551" spans="1:15" x14ac:dyDescent="0.2">
      <c r="A1551" s="67" t="s">
        <v>3543</v>
      </c>
      <c r="C1551" s="72">
        <v>43305</v>
      </c>
      <c r="D1551" s="22" t="s">
        <v>3544</v>
      </c>
      <c r="E1551" s="67">
        <v>1.1000000000000001</v>
      </c>
      <c r="F1551" s="24" t="s">
        <v>3541</v>
      </c>
      <c r="G1551" s="25" t="s">
        <v>3542</v>
      </c>
      <c r="H1551" s="24">
        <v>1210</v>
      </c>
      <c r="I1551" s="27">
        <v>0.5</v>
      </c>
      <c r="J1551" s="70">
        <v>16590</v>
      </c>
      <c r="K1551" s="27">
        <f t="shared" si="133"/>
        <v>47400</v>
      </c>
      <c r="N1551" s="27">
        <f t="shared" si="134"/>
        <v>0.5</v>
      </c>
    </row>
    <row r="1552" spans="1:15" x14ac:dyDescent="0.2">
      <c r="A1552" s="67" t="s">
        <v>3545</v>
      </c>
      <c r="C1552" s="72">
        <v>43306</v>
      </c>
      <c r="D1552" s="22" t="s">
        <v>3546</v>
      </c>
      <c r="E1552" s="67">
        <v>60</v>
      </c>
      <c r="F1552" s="24" t="s">
        <v>3549</v>
      </c>
      <c r="G1552" s="24" t="s">
        <v>3548</v>
      </c>
      <c r="H1552" s="24">
        <v>1020</v>
      </c>
      <c r="I1552" s="27">
        <v>1</v>
      </c>
      <c r="J1552" s="70">
        <v>170320</v>
      </c>
      <c r="K1552" s="27">
        <f t="shared" si="133"/>
        <v>486630</v>
      </c>
      <c r="N1552" s="27">
        <f t="shared" si="134"/>
        <v>1</v>
      </c>
    </row>
    <row r="1553" spans="1:15" x14ac:dyDescent="0.2">
      <c r="D1553" s="22" t="s">
        <v>3547</v>
      </c>
      <c r="E1553" s="67">
        <v>47</v>
      </c>
      <c r="F1553" s="24" t="s">
        <v>87</v>
      </c>
      <c r="G1553" s="25" t="s">
        <v>87</v>
      </c>
      <c r="K1553" s="27">
        <f t="shared" si="133"/>
        <v>0</v>
      </c>
      <c r="N1553" s="27">
        <f t="shared" si="134"/>
        <v>0</v>
      </c>
    </row>
    <row r="1554" spans="1:15" x14ac:dyDescent="0.2">
      <c r="A1554" s="67" t="s">
        <v>3550</v>
      </c>
      <c r="C1554" s="72">
        <v>43306</v>
      </c>
      <c r="D1554" s="22" t="s">
        <v>3546</v>
      </c>
      <c r="E1554" s="67">
        <v>60</v>
      </c>
      <c r="F1554" s="24" t="s">
        <v>3548</v>
      </c>
      <c r="G1554" s="24" t="s">
        <v>3548</v>
      </c>
      <c r="H1554" s="24">
        <v>1020</v>
      </c>
      <c r="I1554" s="27">
        <v>1</v>
      </c>
      <c r="J1554" s="70">
        <v>170320</v>
      </c>
      <c r="K1554" s="27">
        <f t="shared" si="133"/>
        <v>486630</v>
      </c>
      <c r="N1554" s="27">
        <f t="shared" si="134"/>
        <v>1</v>
      </c>
    </row>
    <row r="1555" spans="1:15" x14ac:dyDescent="0.2">
      <c r="D1555" s="22" t="s">
        <v>3547</v>
      </c>
      <c r="E1555" s="67">
        <v>47</v>
      </c>
      <c r="F1555" s="24" t="s">
        <v>87</v>
      </c>
      <c r="G1555" s="25" t="s">
        <v>87</v>
      </c>
      <c r="K1555" s="27">
        <f t="shared" si="133"/>
        <v>0</v>
      </c>
      <c r="N1555" s="27">
        <f t="shared" si="134"/>
        <v>0</v>
      </c>
    </row>
    <row r="1556" spans="1:15" x14ac:dyDescent="0.2">
      <c r="A1556" s="67">
        <v>538</v>
      </c>
      <c r="C1556" s="72">
        <v>43306</v>
      </c>
      <c r="D1556" s="22" t="s">
        <v>3551</v>
      </c>
      <c r="E1556" s="67">
        <v>60</v>
      </c>
      <c r="F1556" s="24" t="s">
        <v>3552</v>
      </c>
      <c r="G1556" s="25" t="s">
        <v>3553</v>
      </c>
      <c r="H1556" s="24">
        <v>1050</v>
      </c>
      <c r="I1556" s="27">
        <v>1</v>
      </c>
      <c r="J1556" s="70">
        <v>111140</v>
      </c>
      <c r="K1556" s="27">
        <f t="shared" si="133"/>
        <v>317540</v>
      </c>
      <c r="L1556" s="71">
        <v>396000</v>
      </c>
      <c r="M1556" s="71">
        <v>1584</v>
      </c>
      <c r="N1556" s="27">
        <f t="shared" si="134"/>
        <v>1585</v>
      </c>
    </row>
    <row r="1557" spans="1:15" x14ac:dyDescent="0.2">
      <c r="D1557" s="22" t="s">
        <v>1301</v>
      </c>
      <c r="E1557" s="67">
        <v>0.156</v>
      </c>
      <c r="F1557" s="24" t="s">
        <v>87</v>
      </c>
      <c r="G1557" s="25" t="s">
        <v>87</v>
      </c>
      <c r="K1557" s="27">
        <f t="shared" si="133"/>
        <v>0</v>
      </c>
      <c r="N1557" s="27">
        <f t="shared" si="134"/>
        <v>0</v>
      </c>
    </row>
    <row r="1558" spans="1:15" s="43" customFormat="1" x14ac:dyDescent="0.2">
      <c r="A1558" s="39">
        <v>539</v>
      </c>
      <c r="B1558" s="40" t="s">
        <v>118</v>
      </c>
      <c r="C1558" s="41">
        <v>43306</v>
      </c>
      <c r="D1558" s="42" t="s">
        <v>3554</v>
      </c>
      <c r="E1558" s="39" t="s">
        <v>237</v>
      </c>
      <c r="F1558" s="43" t="s">
        <v>3555</v>
      </c>
      <c r="G1558" s="44" t="s">
        <v>332</v>
      </c>
      <c r="H1558" s="43">
        <v>2050</v>
      </c>
      <c r="I1558" s="45">
        <v>0.5</v>
      </c>
      <c r="J1558" s="45">
        <v>20190</v>
      </c>
      <c r="K1558" s="45">
        <f t="shared" si="133"/>
        <v>57690</v>
      </c>
      <c r="L1558" s="46">
        <v>44840</v>
      </c>
      <c r="M1558" s="46">
        <v>179.6</v>
      </c>
      <c r="N1558" s="45">
        <f t="shared" si="134"/>
        <v>180.1</v>
      </c>
      <c r="O1558" s="47"/>
    </row>
    <row r="1559" spans="1:15" x14ac:dyDescent="0.2">
      <c r="N1559" s="27">
        <f>SUM(N1528:N1558)</f>
        <v>1779.1</v>
      </c>
      <c r="O1559" s="36">
        <v>68185</v>
      </c>
    </row>
    <row r="1561" spans="1:15" x14ac:dyDescent="0.2">
      <c r="A1561" s="67">
        <v>541</v>
      </c>
      <c r="C1561" s="72">
        <v>43306</v>
      </c>
      <c r="D1561" s="22" t="s">
        <v>771</v>
      </c>
      <c r="E1561" s="67" t="s">
        <v>772</v>
      </c>
      <c r="F1561" s="24" t="s">
        <v>3556</v>
      </c>
      <c r="G1561" s="25" t="s">
        <v>3557</v>
      </c>
      <c r="H1561" s="24">
        <v>3010</v>
      </c>
      <c r="I1561" s="27">
        <v>0.5</v>
      </c>
      <c r="J1561" s="70">
        <v>31960</v>
      </c>
      <c r="K1561" s="27">
        <f t="shared" si="133"/>
        <v>91310</v>
      </c>
      <c r="L1561" s="71">
        <v>87000</v>
      </c>
      <c r="M1561" s="71">
        <v>348</v>
      </c>
      <c r="N1561" s="57">
        <f t="shared" si="134"/>
        <v>348.5</v>
      </c>
    </row>
    <row r="1562" spans="1:15" x14ac:dyDescent="0.2">
      <c r="A1562" s="67">
        <v>543</v>
      </c>
      <c r="C1562" s="72">
        <v>43306</v>
      </c>
      <c r="D1562" s="22" t="s">
        <v>3560</v>
      </c>
      <c r="E1562" s="67">
        <v>4.218</v>
      </c>
      <c r="F1562" s="24" t="s">
        <v>3561</v>
      </c>
      <c r="G1562" s="25" t="s">
        <v>3562</v>
      </c>
      <c r="H1562" s="24">
        <v>1020</v>
      </c>
      <c r="I1562" s="27">
        <v>0.5</v>
      </c>
      <c r="J1562" s="70">
        <v>24420</v>
      </c>
      <c r="K1562" s="27">
        <f t="shared" si="133"/>
        <v>69770</v>
      </c>
      <c r="L1562" s="71">
        <v>116500</v>
      </c>
      <c r="M1562" s="71">
        <v>466</v>
      </c>
      <c r="N1562" s="57">
        <f t="shared" si="134"/>
        <v>466.5</v>
      </c>
    </row>
    <row r="1563" spans="1:15" x14ac:dyDescent="0.2">
      <c r="A1563" s="67" t="s">
        <v>3563</v>
      </c>
      <c r="C1563" s="72">
        <v>43306</v>
      </c>
      <c r="D1563" s="22" t="s">
        <v>3564</v>
      </c>
      <c r="E1563" s="67">
        <v>65.08</v>
      </c>
      <c r="F1563" s="24" t="s">
        <v>3567</v>
      </c>
      <c r="G1563" s="25" t="s">
        <v>3568</v>
      </c>
      <c r="H1563" s="24">
        <v>1020</v>
      </c>
      <c r="I1563" s="27">
        <v>1.5</v>
      </c>
      <c r="J1563" s="70">
        <v>177510</v>
      </c>
      <c r="K1563" s="27">
        <f t="shared" si="133"/>
        <v>507170</v>
      </c>
      <c r="N1563" s="57">
        <f t="shared" si="134"/>
        <v>1.5</v>
      </c>
    </row>
    <row r="1564" spans="1:15" x14ac:dyDescent="0.2">
      <c r="D1564" s="22" t="s">
        <v>3565</v>
      </c>
      <c r="E1564" s="67">
        <v>1.7230000000000001</v>
      </c>
      <c r="F1564" s="24" t="s">
        <v>87</v>
      </c>
      <c r="G1564" s="25" t="s">
        <v>87</v>
      </c>
      <c r="K1564" s="27">
        <f t="shared" si="133"/>
        <v>0</v>
      </c>
      <c r="N1564" s="27">
        <f t="shared" si="134"/>
        <v>0</v>
      </c>
    </row>
    <row r="1565" spans="1:15" x14ac:dyDescent="0.2">
      <c r="D1565" s="22" t="s">
        <v>3566</v>
      </c>
      <c r="E1565" s="67">
        <v>5.8369999999999997</v>
      </c>
      <c r="F1565" s="24" t="s">
        <v>87</v>
      </c>
      <c r="G1565" s="25" t="s">
        <v>87</v>
      </c>
      <c r="K1565" s="27">
        <f t="shared" si="133"/>
        <v>0</v>
      </c>
      <c r="N1565" s="27">
        <f t="shared" si="134"/>
        <v>0</v>
      </c>
    </row>
    <row r="1566" spans="1:15" s="43" customFormat="1" x14ac:dyDescent="0.2">
      <c r="A1566" s="39">
        <v>542</v>
      </c>
      <c r="B1566" s="40"/>
      <c r="C1566" s="41">
        <v>43306</v>
      </c>
      <c r="D1566" s="42" t="s">
        <v>3569</v>
      </c>
      <c r="E1566" s="39">
        <v>0.3</v>
      </c>
      <c r="F1566" s="43" t="s">
        <v>3570</v>
      </c>
      <c r="G1566" s="44" t="s">
        <v>3571</v>
      </c>
      <c r="H1566" s="43">
        <v>3010</v>
      </c>
      <c r="I1566" s="45">
        <v>0.5</v>
      </c>
      <c r="J1566" s="45">
        <v>34850</v>
      </c>
      <c r="K1566" s="45">
        <f t="shared" si="133"/>
        <v>99570</v>
      </c>
      <c r="L1566" s="46">
        <v>88000</v>
      </c>
      <c r="M1566" s="46">
        <v>352</v>
      </c>
      <c r="N1566" s="58">
        <f t="shared" si="134"/>
        <v>352.5</v>
      </c>
      <c r="O1566" s="47"/>
    </row>
    <row r="1567" spans="1:15" x14ac:dyDescent="0.2">
      <c r="N1567" s="27">
        <f>SUM(N1561:N1566)</f>
        <v>1169</v>
      </c>
      <c r="O1567" s="36">
        <v>68201</v>
      </c>
    </row>
    <row r="1569" spans="1:15" x14ac:dyDescent="0.2">
      <c r="A1569" s="67">
        <v>540</v>
      </c>
      <c r="C1569" s="72">
        <v>43306</v>
      </c>
      <c r="D1569" s="22" t="s">
        <v>389</v>
      </c>
      <c r="E1569" s="67" t="s">
        <v>122</v>
      </c>
      <c r="F1569" s="24" t="s">
        <v>909</v>
      </c>
      <c r="G1569" s="25" t="s">
        <v>3558</v>
      </c>
      <c r="H1569" s="24">
        <v>2050</v>
      </c>
      <c r="I1569" s="27">
        <v>1</v>
      </c>
      <c r="J1569" s="70">
        <v>15740</v>
      </c>
      <c r="K1569" s="27">
        <f>ROUND(J1569/0.35,-1)</f>
        <v>44970</v>
      </c>
      <c r="L1569" s="71">
        <v>29000</v>
      </c>
      <c r="M1569" s="71">
        <v>116</v>
      </c>
      <c r="N1569" s="27">
        <f>SUM(I1569+M1569)</f>
        <v>117</v>
      </c>
      <c r="O1569" s="38" t="s">
        <v>3559</v>
      </c>
    </row>
    <row r="1570" spans="1:15" x14ac:dyDescent="0.2">
      <c r="D1570" s="22" t="s">
        <v>390</v>
      </c>
      <c r="E1570" s="67" t="s">
        <v>122</v>
      </c>
      <c r="F1570" s="24" t="s">
        <v>87</v>
      </c>
      <c r="G1570" s="25" t="s">
        <v>87</v>
      </c>
      <c r="O1570" s="38"/>
    </row>
    <row r="1571" spans="1:15" x14ac:dyDescent="0.2">
      <c r="A1571" s="67" t="s">
        <v>3572</v>
      </c>
      <c r="C1571" s="72">
        <v>43306</v>
      </c>
      <c r="D1571" s="22" t="s">
        <v>3573</v>
      </c>
      <c r="E1571" s="67">
        <v>4.2160000000000002</v>
      </c>
      <c r="F1571" s="24" t="s">
        <v>3575</v>
      </c>
      <c r="G1571" s="25" t="s">
        <v>3576</v>
      </c>
      <c r="H1571" s="24">
        <v>1200</v>
      </c>
      <c r="I1571" s="27">
        <v>1</v>
      </c>
      <c r="J1571" s="70">
        <v>22530</v>
      </c>
      <c r="K1571" s="27">
        <f>ROUND(J1571/0.35,-1)</f>
        <v>64370</v>
      </c>
      <c r="N1571" s="27">
        <f>SUM(I1571+M1571)</f>
        <v>1</v>
      </c>
    </row>
    <row r="1572" spans="1:15" x14ac:dyDescent="0.2">
      <c r="D1572" s="22" t="s">
        <v>3574</v>
      </c>
      <c r="E1572" s="67">
        <v>0.2</v>
      </c>
      <c r="F1572" s="24" t="s">
        <v>87</v>
      </c>
      <c r="G1572" s="25" t="s">
        <v>87</v>
      </c>
      <c r="K1572" s="27">
        <f>ROUND(J1572/0.35,-1)</f>
        <v>0</v>
      </c>
      <c r="N1572" s="27">
        <f>SUM(I1572+M1572)</f>
        <v>0</v>
      </c>
      <c r="O1572" s="38"/>
    </row>
    <row r="1573" spans="1:15" x14ac:dyDescent="0.2">
      <c r="A1573" s="67" t="s">
        <v>3577</v>
      </c>
      <c r="C1573" s="72">
        <v>43304</v>
      </c>
      <c r="D1573" s="22" t="s">
        <v>3584</v>
      </c>
      <c r="E1573" s="67" t="s">
        <v>3585</v>
      </c>
      <c r="F1573" s="24" t="s">
        <v>3568</v>
      </c>
      <c r="G1573" s="25" t="s">
        <v>3567</v>
      </c>
      <c r="H1573" s="24">
        <v>1100</v>
      </c>
      <c r="I1573" s="27">
        <v>1</v>
      </c>
      <c r="J1573" s="70">
        <v>71170</v>
      </c>
      <c r="K1573" s="27">
        <f t="shared" ref="K1573:K1620" si="135">ROUND(J1573/0.35,-1)</f>
        <v>203340</v>
      </c>
      <c r="N1573" s="27">
        <f t="shared" ref="N1573:N1620" si="136">SUM(I1573+M1573)</f>
        <v>1</v>
      </c>
      <c r="O1573" s="38"/>
    </row>
    <row r="1574" spans="1:15" x14ac:dyDescent="0.2">
      <c r="D1574" s="22" t="s">
        <v>3586</v>
      </c>
      <c r="E1574" s="67" t="s">
        <v>3587</v>
      </c>
      <c r="F1574" s="24" t="s">
        <v>87</v>
      </c>
      <c r="G1574" s="25" t="s">
        <v>87</v>
      </c>
      <c r="O1574" s="38"/>
    </row>
    <row r="1575" spans="1:15" x14ac:dyDescent="0.2">
      <c r="A1575" s="67">
        <v>544</v>
      </c>
      <c r="C1575" s="72">
        <v>43306</v>
      </c>
      <c r="D1575" s="22" t="s">
        <v>3578</v>
      </c>
      <c r="E1575" s="67" t="s">
        <v>3579</v>
      </c>
      <c r="F1575" s="24" t="s">
        <v>3119</v>
      </c>
      <c r="G1575" s="25" t="s">
        <v>3580</v>
      </c>
      <c r="H1575" s="24">
        <v>3010</v>
      </c>
      <c r="I1575" s="27">
        <v>0.5</v>
      </c>
      <c r="J1575" s="70">
        <v>40460</v>
      </c>
      <c r="K1575" s="27">
        <f t="shared" si="135"/>
        <v>115600</v>
      </c>
      <c r="L1575" s="71">
        <v>169000</v>
      </c>
      <c r="M1575" s="71">
        <v>676</v>
      </c>
      <c r="N1575" s="27">
        <f t="shared" si="136"/>
        <v>676.5</v>
      </c>
      <c r="O1575" s="38"/>
    </row>
    <row r="1576" spans="1:15" x14ac:dyDescent="0.2">
      <c r="A1576" s="67" t="s">
        <v>3581</v>
      </c>
      <c r="C1576" s="72">
        <v>43306</v>
      </c>
      <c r="D1576" s="22" t="s">
        <v>3582</v>
      </c>
      <c r="E1576" s="67">
        <v>0.1178</v>
      </c>
      <c r="F1576" s="24" t="s">
        <v>1185</v>
      </c>
      <c r="G1576" s="25" t="s">
        <v>1142</v>
      </c>
      <c r="H1576" s="24">
        <v>3010</v>
      </c>
      <c r="I1576" s="27">
        <v>0</v>
      </c>
      <c r="K1576" s="27">
        <f t="shared" si="135"/>
        <v>0</v>
      </c>
      <c r="N1576" s="27">
        <f t="shared" si="136"/>
        <v>0</v>
      </c>
      <c r="O1576" s="38" t="s">
        <v>3583</v>
      </c>
    </row>
    <row r="1577" spans="1:15" x14ac:dyDescent="0.2">
      <c r="A1577" s="67">
        <v>545</v>
      </c>
      <c r="C1577" s="72">
        <v>43307</v>
      </c>
      <c r="D1577" s="22" t="s">
        <v>2224</v>
      </c>
      <c r="E1577" s="67" t="s">
        <v>2225</v>
      </c>
      <c r="F1577" s="24" t="s">
        <v>3589</v>
      </c>
      <c r="G1577" s="25" t="s">
        <v>708</v>
      </c>
      <c r="H1577" s="24">
        <v>2050</v>
      </c>
      <c r="I1577" s="27">
        <v>0.5</v>
      </c>
      <c r="J1577" s="70">
        <v>5470</v>
      </c>
      <c r="K1577" s="27">
        <f t="shared" si="135"/>
        <v>15630</v>
      </c>
      <c r="L1577" s="71">
        <v>23000</v>
      </c>
      <c r="M1577" s="71">
        <v>92</v>
      </c>
      <c r="N1577" s="27">
        <f t="shared" si="136"/>
        <v>92.5</v>
      </c>
      <c r="O1577" s="38"/>
    </row>
    <row r="1578" spans="1:15" x14ac:dyDescent="0.2">
      <c r="A1578" s="67" t="s">
        <v>3588</v>
      </c>
      <c r="C1578" s="72">
        <v>43307</v>
      </c>
      <c r="D1578" s="22" t="s">
        <v>3590</v>
      </c>
      <c r="E1578" s="67">
        <v>1.7949999999999999</v>
      </c>
      <c r="F1578" s="24" t="s">
        <v>3592</v>
      </c>
      <c r="G1578" s="25" t="s">
        <v>3050</v>
      </c>
      <c r="H1578" s="24">
        <v>1070</v>
      </c>
      <c r="I1578" s="27">
        <v>1</v>
      </c>
      <c r="J1578" s="70">
        <v>29730</v>
      </c>
      <c r="K1578" s="27">
        <f t="shared" si="135"/>
        <v>84940</v>
      </c>
      <c r="N1578" s="27">
        <f t="shared" si="136"/>
        <v>1</v>
      </c>
      <c r="O1578" s="38"/>
    </row>
    <row r="1579" spans="1:15" x14ac:dyDescent="0.2">
      <c r="D1579" s="22" t="s">
        <v>3591</v>
      </c>
      <c r="E1579" s="67">
        <v>1.5389999999999999</v>
      </c>
      <c r="F1579" s="24" t="s">
        <v>87</v>
      </c>
      <c r="G1579" s="25" t="s">
        <v>87</v>
      </c>
      <c r="K1579" s="27">
        <f t="shared" si="135"/>
        <v>0</v>
      </c>
      <c r="N1579" s="27">
        <f t="shared" si="136"/>
        <v>0</v>
      </c>
      <c r="O1579" s="38"/>
    </row>
    <row r="1580" spans="1:15" x14ac:dyDescent="0.2">
      <c r="A1580" s="67">
        <v>546</v>
      </c>
      <c r="C1580" s="72">
        <v>43308</v>
      </c>
      <c r="D1580" s="22" t="s">
        <v>3597</v>
      </c>
      <c r="E1580" s="67">
        <v>5.032</v>
      </c>
      <c r="F1580" s="24" t="s">
        <v>3598</v>
      </c>
      <c r="G1580" s="25" t="s">
        <v>413</v>
      </c>
      <c r="H1580" s="24">
        <v>1020</v>
      </c>
      <c r="I1580" s="27">
        <v>0.5</v>
      </c>
      <c r="J1580" s="70">
        <v>6860</v>
      </c>
      <c r="K1580" s="27">
        <f t="shared" si="135"/>
        <v>19600</v>
      </c>
      <c r="L1580" s="71">
        <v>27500</v>
      </c>
      <c r="M1580" s="71">
        <v>110</v>
      </c>
      <c r="N1580" s="27">
        <f t="shared" si="136"/>
        <v>110.5</v>
      </c>
    </row>
    <row r="1581" spans="1:15" s="43" customFormat="1" x14ac:dyDescent="0.2">
      <c r="A1581" s="39">
        <v>549</v>
      </c>
      <c r="B1581" s="40"/>
      <c r="C1581" s="41">
        <v>43308</v>
      </c>
      <c r="D1581" s="42" t="s">
        <v>3603</v>
      </c>
      <c r="E1581" s="39">
        <v>174.73099999999999</v>
      </c>
      <c r="F1581" s="43" t="s">
        <v>3604</v>
      </c>
      <c r="G1581" s="44" t="s">
        <v>3605</v>
      </c>
      <c r="H1581" s="43">
        <v>1070</v>
      </c>
      <c r="I1581" s="45">
        <v>0.5</v>
      </c>
      <c r="J1581" s="45">
        <v>166430</v>
      </c>
      <c r="K1581" s="45">
        <f t="shared" si="135"/>
        <v>475510</v>
      </c>
      <c r="L1581" s="46">
        <v>803000</v>
      </c>
      <c r="M1581" s="46">
        <v>3212</v>
      </c>
      <c r="N1581" s="45">
        <f t="shared" si="136"/>
        <v>3212.5</v>
      </c>
      <c r="O1581" s="47"/>
    </row>
    <row r="1582" spans="1:15" x14ac:dyDescent="0.2">
      <c r="N1582" s="27">
        <f>SUM(N1569:N1581)</f>
        <v>4212</v>
      </c>
      <c r="O1582" s="38">
        <v>68225</v>
      </c>
    </row>
    <row r="1583" spans="1:15" x14ac:dyDescent="0.2">
      <c r="O1583" s="38"/>
    </row>
    <row r="1584" spans="1:15" x14ac:dyDescent="0.2">
      <c r="A1584" s="67" t="s">
        <v>3492</v>
      </c>
      <c r="C1584" s="72">
        <v>43304</v>
      </c>
      <c r="D1584" s="22" t="s">
        <v>3493</v>
      </c>
      <c r="E1584" s="67" t="s">
        <v>3494</v>
      </c>
      <c r="F1584" s="24" t="s">
        <v>3495</v>
      </c>
      <c r="G1584" s="25" t="s">
        <v>3496</v>
      </c>
      <c r="H1584" s="24">
        <v>3010</v>
      </c>
      <c r="I1584" s="27">
        <v>0.5</v>
      </c>
      <c r="J1584" s="70">
        <v>17170</v>
      </c>
      <c r="K1584" s="27">
        <f t="shared" ref="K1584:K1588" si="137">ROUND(J1584/0.35,-1)</f>
        <v>49060</v>
      </c>
      <c r="N1584" s="27">
        <v>0.5</v>
      </c>
      <c r="O1584" s="38"/>
    </row>
    <row r="1585" spans="1:15" x14ac:dyDescent="0.2">
      <c r="A1585" s="67" t="s">
        <v>3593</v>
      </c>
      <c r="C1585" s="72">
        <v>43308</v>
      </c>
      <c r="D1585" s="22" t="s">
        <v>3594</v>
      </c>
      <c r="E1585" s="67">
        <v>3.044</v>
      </c>
      <c r="F1585" s="24" t="s">
        <v>3596</v>
      </c>
      <c r="G1585" s="25" t="s">
        <v>3606</v>
      </c>
      <c r="H1585" s="24">
        <v>1040</v>
      </c>
      <c r="I1585" s="27">
        <v>1</v>
      </c>
      <c r="J1585" s="70">
        <v>44540</v>
      </c>
      <c r="K1585" s="27">
        <f t="shared" si="137"/>
        <v>127260</v>
      </c>
      <c r="N1585" s="27">
        <f>SUM(I1585+M1585)</f>
        <v>1</v>
      </c>
      <c r="O1585" s="38"/>
    </row>
    <row r="1586" spans="1:15" x14ac:dyDescent="0.2">
      <c r="D1586" s="22" t="s">
        <v>3595</v>
      </c>
      <c r="E1586" s="67">
        <v>3.9</v>
      </c>
      <c r="F1586" s="24" t="s">
        <v>87</v>
      </c>
      <c r="K1586" s="27">
        <f t="shared" si="137"/>
        <v>0</v>
      </c>
      <c r="N1586" s="27">
        <f>SUM(I1586+M1586)</f>
        <v>0</v>
      </c>
      <c r="O1586" s="38"/>
    </row>
    <row r="1587" spans="1:15" x14ac:dyDescent="0.2">
      <c r="A1587" s="67">
        <v>547</v>
      </c>
      <c r="C1587" s="72">
        <v>43308</v>
      </c>
      <c r="D1587" s="22" t="s">
        <v>3599</v>
      </c>
      <c r="E1587" s="67">
        <v>18.081</v>
      </c>
      <c r="F1587" s="24" t="s">
        <v>3601</v>
      </c>
      <c r="G1587" s="25" t="s">
        <v>3602</v>
      </c>
      <c r="H1587" s="24">
        <v>1130</v>
      </c>
      <c r="I1587" s="27">
        <v>1</v>
      </c>
      <c r="J1587" s="70">
        <v>20800</v>
      </c>
      <c r="K1587" s="27">
        <f t="shared" si="137"/>
        <v>59430</v>
      </c>
      <c r="L1587" s="71">
        <v>64864.65</v>
      </c>
      <c r="M1587" s="71">
        <v>259.45999999999998</v>
      </c>
      <c r="N1587" s="27">
        <f>SUM(I1587+M1587)</f>
        <v>260.45999999999998</v>
      </c>
      <c r="O1587" s="38"/>
    </row>
    <row r="1588" spans="1:15" x14ac:dyDescent="0.2">
      <c r="D1588" s="22" t="s">
        <v>3600</v>
      </c>
      <c r="E1588" s="67">
        <v>1.7250000000000001</v>
      </c>
      <c r="F1588" s="24" t="s">
        <v>87</v>
      </c>
      <c r="G1588" s="25" t="s">
        <v>87</v>
      </c>
      <c r="K1588" s="27">
        <f t="shared" si="137"/>
        <v>0</v>
      </c>
      <c r="N1588" s="27">
        <f>SUM(I1588+M1588)</f>
        <v>0</v>
      </c>
      <c r="O1588" s="38"/>
    </row>
    <row r="1589" spans="1:15" s="43" customFormat="1" x14ac:dyDescent="0.2">
      <c r="A1589" s="39">
        <v>548</v>
      </c>
      <c r="B1589" s="40"/>
      <c r="C1589" s="41">
        <v>43308</v>
      </c>
      <c r="D1589" s="42" t="s">
        <v>3607</v>
      </c>
      <c r="E1589" s="39">
        <v>4</v>
      </c>
      <c r="F1589" s="43" t="s">
        <v>3608</v>
      </c>
      <c r="G1589" s="44" t="s">
        <v>3479</v>
      </c>
      <c r="H1589" s="43">
        <v>1150</v>
      </c>
      <c r="I1589" s="45">
        <v>0.5</v>
      </c>
      <c r="J1589" s="45">
        <v>2200</v>
      </c>
      <c r="K1589" s="45">
        <f t="shared" si="135"/>
        <v>6290</v>
      </c>
      <c r="L1589" s="46">
        <v>14000</v>
      </c>
      <c r="M1589" s="46">
        <v>56</v>
      </c>
      <c r="N1589" s="45">
        <f t="shared" si="136"/>
        <v>56.5</v>
      </c>
      <c r="O1589" s="47"/>
    </row>
    <row r="1590" spans="1:15" x14ac:dyDescent="0.2">
      <c r="N1590" s="27">
        <f>SUM(N1584:N1589)</f>
        <v>318.45999999999998</v>
      </c>
      <c r="O1590" s="36">
        <v>68244</v>
      </c>
    </row>
    <row r="1592" spans="1:15" x14ac:dyDescent="0.2">
      <c r="A1592" s="67">
        <v>552</v>
      </c>
      <c r="C1592" s="72">
        <v>43312</v>
      </c>
      <c r="D1592" s="22" t="s">
        <v>3609</v>
      </c>
      <c r="E1592" s="67">
        <v>0.76300000000000001</v>
      </c>
      <c r="F1592" s="24" t="s">
        <v>3610</v>
      </c>
      <c r="G1592" s="24" t="s">
        <v>3611</v>
      </c>
      <c r="H1592" s="24">
        <v>1040</v>
      </c>
      <c r="I1592" s="27">
        <v>0.5</v>
      </c>
      <c r="J1592" s="70">
        <v>9940</v>
      </c>
      <c r="K1592" s="27">
        <f t="shared" si="135"/>
        <v>28400</v>
      </c>
      <c r="L1592" s="71">
        <v>20000</v>
      </c>
      <c r="M1592" s="71">
        <v>80</v>
      </c>
      <c r="N1592" s="27">
        <f t="shared" si="136"/>
        <v>80.5</v>
      </c>
    </row>
    <row r="1593" spans="1:15" x14ac:dyDescent="0.2">
      <c r="A1593" s="67" t="s">
        <v>3612</v>
      </c>
      <c r="C1593" s="72">
        <v>43312</v>
      </c>
      <c r="D1593" s="22" t="s">
        <v>3613</v>
      </c>
      <c r="E1593" s="67">
        <v>5.7244000000000002</v>
      </c>
      <c r="F1593" s="24" t="s">
        <v>3614</v>
      </c>
      <c r="G1593" s="25" t="s">
        <v>3615</v>
      </c>
      <c r="H1593" s="24">
        <v>1200</v>
      </c>
      <c r="I1593" s="27">
        <v>0.5</v>
      </c>
      <c r="J1593" s="70">
        <v>50450</v>
      </c>
      <c r="K1593" s="27">
        <f t="shared" si="135"/>
        <v>144140</v>
      </c>
      <c r="N1593" s="27">
        <f t="shared" si="136"/>
        <v>0.5</v>
      </c>
    </row>
    <row r="1594" spans="1:15" x14ac:dyDescent="0.2">
      <c r="A1594" s="67" t="s">
        <v>3616</v>
      </c>
      <c r="C1594" s="72">
        <v>43312</v>
      </c>
      <c r="D1594" s="22" t="s">
        <v>3617</v>
      </c>
      <c r="E1594" s="67" t="s">
        <v>3619</v>
      </c>
      <c r="F1594" s="24" t="s">
        <v>3614</v>
      </c>
      <c r="G1594" s="25" t="s">
        <v>87</v>
      </c>
      <c r="H1594" s="24">
        <v>3010</v>
      </c>
      <c r="I1594" s="27">
        <v>1</v>
      </c>
      <c r="J1594" s="70">
        <v>20390</v>
      </c>
      <c r="K1594" s="27">
        <f t="shared" si="135"/>
        <v>58260</v>
      </c>
      <c r="N1594" s="27">
        <f t="shared" si="136"/>
        <v>1</v>
      </c>
    </row>
    <row r="1595" spans="1:15" x14ac:dyDescent="0.2">
      <c r="D1595" s="22" t="s">
        <v>3618</v>
      </c>
      <c r="E1595" s="67" t="s">
        <v>3619</v>
      </c>
      <c r="F1595" s="24" t="s">
        <v>87</v>
      </c>
      <c r="G1595" s="25" t="s">
        <v>87</v>
      </c>
      <c r="K1595" s="27">
        <f t="shared" si="135"/>
        <v>0</v>
      </c>
      <c r="N1595" s="27">
        <f t="shared" si="136"/>
        <v>0</v>
      </c>
    </row>
    <row r="1596" spans="1:15" x14ac:dyDescent="0.2">
      <c r="A1596" s="67" t="s">
        <v>3620</v>
      </c>
      <c r="C1596" s="72">
        <v>43312</v>
      </c>
      <c r="D1596" s="22" t="s">
        <v>3621</v>
      </c>
      <c r="E1596" s="67" t="s">
        <v>1208</v>
      </c>
      <c r="F1596" s="24" t="s">
        <v>3622</v>
      </c>
      <c r="G1596" s="25" t="s">
        <v>3623</v>
      </c>
      <c r="H1596" s="24">
        <v>3010</v>
      </c>
      <c r="I1596" s="27">
        <v>0.5</v>
      </c>
      <c r="J1596" s="70">
        <v>19900</v>
      </c>
      <c r="K1596" s="27">
        <f t="shared" si="135"/>
        <v>56860</v>
      </c>
      <c r="N1596" s="27">
        <f t="shared" si="136"/>
        <v>0.5</v>
      </c>
    </row>
    <row r="1597" spans="1:15" x14ac:dyDescent="0.2">
      <c r="A1597" s="67">
        <v>550</v>
      </c>
      <c r="C1597" s="72">
        <v>43312</v>
      </c>
      <c r="D1597" s="22" t="s">
        <v>3626</v>
      </c>
      <c r="E1597" s="67" t="s">
        <v>3627</v>
      </c>
      <c r="F1597" s="24" t="s">
        <v>3628</v>
      </c>
      <c r="G1597" s="25" t="s">
        <v>124</v>
      </c>
      <c r="H1597" s="24">
        <v>3010</v>
      </c>
      <c r="I1597" s="27">
        <v>1.5</v>
      </c>
      <c r="J1597" s="70">
        <v>45050</v>
      </c>
      <c r="K1597" s="27">
        <f t="shared" si="135"/>
        <v>128710</v>
      </c>
      <c r="L1597" s="71">
        <v>100000</v>
      </c>
      <c r="M1597" s="71">
        <v>400</v>
      </c>
      <c r="N1597" s="27">
        <f t="shared" si="136"/>
        <v>401.5</v>
      </c>
      <c r="O1597" s="38"/>
    </row>
    <row r="1598" spans="1:15" x14ac:dyDescent="0.2">
      <c r="D1598" s="22" t="s">
        <v>3629</v>
      </c>
      <c r="E1598" s="67" t="s">
        <v>3630</v>
      </c>
      <c r="F1598" s="24" t="s">
        <v>87</v>
      </c>
      <c r="G1598" s="25" t="s">
        <v>87</v>
      </c>
      <c r="O1598" s="38"/>
    </row>
    <row r="1599" spans="1:15" x14ac:dyDescent="0.2">
      <c r="D1599" s="22" t="s">
        <v>140</v>
      </c>
      <c r="E1599" s="67" t="s">
        <v>3631</v>
      </c>
      <c r="F1599" s="24" t="s">
        <v>87</v>
      </c>
      <c r="G1599" s="25" t="s">
        <v>87</v>
      </c>
      <c r="O1599" s="38"/>
    </row>
    <row r="1600" spans="1:15" x14ac:dyDescent="0.2">
      <c r="A1600" s="67">
        <v>551</v>
      </c>
      <c r="C1600" s="72">
        <v>43312</v>
      </c>
      <c r="D1600" s="22" t="s">
        <v>112</v>
      </c>
      <c r="E1600" s="67" t="s">
        <v>113</v>
      </c>
      <c r="F1600" s="24" t="s">
        <v>3624</v>
      </c>
      <c r="G1600" s="25" t="s">
        <v>3625</v>
      </c>
      <c r="H1600" s="24">
        <v>2050</v>
      </c>
      <c r="I1600" s="27">
        <v>0.5</v>
      </c>
      <c r="J1600" s="70">
        <v>22000</v>
      </c>
      <c r="K1600" s="27">
        <f t="shared" si="135"/>
        <v>62860</v>
      </c>
      <c r="L1600" s="71">
        <v>100000</v>
      </c>
      <c r="M1600" s="71">
        <v>400</v>
      </c>
      <c r="N1600" s="27">
        <f t="shared" si="136"/>
        <v>400.5</v>
      </c>
    </row>
    <row r="1601" spans="1:15" x14ac:dyDescent="0.2">
      <c r="A1601" s="67">
        <v>553</v>
      </c>
      <c r="C1601" s="72">
        <v>43312</v>
      </c>
      <c r="D1601" s="22" t="s">
        <v>3632</v>
      </c>
      <c r="E1601" s="67">
        <v>6.0149999999999997</v>
      </c>
      <c r="F1601" s="24" t="s">
        <v>3633</v>
      </c>
      <c r="G1601" s="25" t="s">
        <v>3634</v>
      </c>
      <c r="H1601" s="24">
        <v>1020</v>
      </c>
      <c r="I1601" s="27">
        <v>0.5</v>
      </c>
      <c r="J1601" s="70">
        <v>8540</v>
      </c>
      <c r="K1601" s="27">
        <f t="shared" si="135"/>
        <v>24400</v>
      </c>
      <c r="L1601" s="71">
        <v>30000</v>
      </c>
      <c r="M1601" s="71">
        <v>120</v>
      </c>
      <c r="N1601" s="27">
        <f t="shared" si="136"/>
        <v>120.5</v>
      </c>
    </row>
    <row r="1602" spans="1:15" x14ac:dyDescent="0.2">
      <c r="A1602" s="67">
        <v>554</v>
      </c>
      <c r="C1602" s="72">
        <v>43312</v>
      </c>
      <c r="D1602" s="22" t="s">
        <v>3635</v>
      </c>
      <c r="E1602" s="67">
        <v>27.181999999999999</v>
      </c>
      <c r="F1602" s="24" t="s">
        <v>3636</v>
      </c>
      <c r="G1602" s="25" t="s">
        <v>3637</v>
      </c>
      <c r="H1602" s="24">
        <v>1070</v>
      </c>
      <c r="I1602" s="27">
        <v>0.5</v>
      </c>
      <c r="J1602" s="70">
        <v>39040</v>
      </c>
      <c r="K1602" s="27">
        <f t="shared" si="135"/>
        <v>111540</v>
      </c>
      <c r="L1602" s="71">
        <v>95137</v>
      </c>
      <c r="M1602" s="71">
        <v>380.55</v>
      </c>
      <c r="N1602" s="27">
        <f t="shared" si="136"/>
        <v>381.05</v>
      </c>
    </row>
    <row r="1603" spans="1:15" s="43" customFormat="1" x14ac:dyDescent="0.2">
      <c r="A1603" s="39">
        <v>555</v>
      </c>
      <c r="B1603" s="40"/>
      <c r="C1603" s="41">
        <v>43313</v>
      </c>
      <c r="D1603" s="42" t="s">
        <v>3638</v>
      </c>
      <c r="E1603" s="39">
        <v>3.1139999999999999</v>
      </c>
      <c r="F1603" s="43" t="s">
        <v>3639</v>
      </c>
      <c r="G1603" s="44" t="s">
        <v>3640</v>
      </c>
      <c r="H1603" s="43">
        <v>1150</v>
      </c>
      <c r="I1603" s="45">
        <v>0.5</v>
      </c>
      <c r="J1603" s="45">
        <v>57620</v>
      </c>
      <c r="K1603" s="45">
        <f t="shared" si="135"/>
        <v>164630</v>
      </c>
      <c r="L1603" s="46">
        <v>289900</v>
      </c>
      <c r="M1603" s="46">
        <v>1159.5999999999999</v>
      </c>
      <c r="N1603" s="45">
        <f t="shared" si="136"/>
        <v>1160.0999999999999</v>
      </c>
      <c r="O1603" s="47"/>
    </row>
    <row r="1604" spans="1:15" x14ac:dyDescent="0.2">
      <c r="N1604" s="27">
        <f>SUM(N1592:N1603)</f>
        <v>2546.1499999999996</v>
      </c>
      <c r="O1604" s="36">
        <v>68269</v>
      </c>
    </row>
    <row r="1606" spans="1:15" x14ac:dyDescent="0.2">
      <c r="A1606" s="67">
        <v>556</v>
      </c>
      <c r="C1606" s="72">
        <v>43313</v>
      </c>
      <c r="D1606" s="22" t="s">
        <v>3641</v>
      </c>
      <c r="E1606" s="67" t="s">
        <v>3643</v>
      </c>
      <c r="F1606" s="24" t="s">
        <v>3645</v>
      </c>
      <c r="G1606" s="25" t="s">
        <v>3646</v>
      </c>
      <c r="H1606" s="24">
        <v>1150</v>
      </c>
      <c r="I1606" s="27">
        <v>1</v>
      </c>
      <c r="J1606" s="70">
        <v>48590</v>
      </c>
      <c r="K1606" s="27">
        <f>ROUND(J1606/0.35,-1)</f>
        <v>138830</v>
      </c>
      <c r="L1606" s="71">
        <v>139122</v>
      </c>
      <c r="M1606" s="71">
        <v>556.49</v>
      </c>
      <c r="N1606" s="27">
        <f>SUM(I1606+M1606)</f>
        <v>557.49</v>
      </c>
    </row>
    <row r="1607" spans="1:15" x14ac:dyDescent="0.2">
      <c r="D1607" s="22" t="s">
        <v>3642</v>
      </c>
      <c r="E1607" s="67" t="s">
        <v>3644</v>
      </c>
      <c r="F1607" s="24" t="s">
        <v>87</v>
      </c>
      <c r="G1607" s="25" t="s">
        <v>87</v>
      </c>
      <c r="K1607" s="27">
        <f>ROUND(J1607/0.35,-1)</f>
        <v>0</v>
      </c>
      <c r="N1607" s="27">
        <f>SUM(I1607+M1607)</f>
        <v>0</v>
      </c>
      <c r="O1607" s="38"/>
    </row>
    <row r="1608" spans="1:15" x14ac:dyDescent="0.2">
      <c r="C1608" s="72">
        <v>43313</v>
      </c>
      <c r="D1608" s="22" t="s">
        <v>3647</v>
      </c>
      <c r="E1608" s="67" t="s">
        <v>1478</v>
      </c>
      <c r="F1608" s="24" t="s">
        <v>3649</v>
      </c>
      <c r="G1608" s="25" t="s">
        <v>3650</v>
      </c>
      <c r="H1608" s="24">
        <v>1190</v>
      </c>
      <c r="I1608" s="27">
        <v>1</v>
      </c>
      <c r="J1608" s="70">
        <f>3500+1690</f>
        <v>5190</v>
      </c>
      <c r="K1608" s="27">
        <f t="shared" si="135"/>
        <v>14830</v>
      </c>
      <c r="L1608" s="71">
        <v>16500</v>
      </c>
      <c r="M1608" s="71">
        <v>66</v>
      </c>
      <c r="N1608" s="27">
        <f t="shared" si="136"/>
        <v>67</v>
      </c>
    </row>
    <row r="1609" spans="1:15" x14ac:dyDescent="0.2">
      <c r="D1609" s="22" t="s">
        <v>3648</v>
      </c>
      <c r="E1609" s="67" t="s">
        <v>1478</v>
      </c>
      <c r="F1609" s="24" t="s">
        <v>87</v>
      </c>
      <c r="K1609" s="27">
        <f t="shared" si="135"/>
        <v>0</v>
      </c>
      <c r="N1609" s="27">
        <f t="shared" si="136"/>
        <v>0</v>
      </c>
    </row>
    <row r="1610" spans="1:15" s="43" customFormat="1" x14ac:dyDescent="0.2">
      <c r="A1610" s="39" t="s">
        <v>3651</v>
      </c>
      <c r="B1610" s="40"/>
      <c r="C1610" s="41">
        <v>43314</v>
      </c>
      <c r="D1610" s="42" t="s">
        <v>3652</v>
      </c>
      <c r="E1610" s="39">
        <v>5.01</v>
      </c>
      <c r="F1610" s="43" t="s">
        <v>3653</v>
      </c>
      <c r="G1610" s="44" t="s">
        <v>3654</v>
      </c>
      <c r="H1610" s="43">
        <v>1160</v>
      </c>
      <c r="I1610" s="45">
        <v>0.5</v>
      </c>
      <c r="J1610" s="45">
        <v>7390</v>
      </c>
      <c r="K1610" s="45">
        <f t="shared" si="135"/>
        <v>21110</v>
      </c>
      <c r="L1610" s="46"/>
      <c r="M1610" s="46"/>
      <c r="N1610" s="45">
        <f t="shared" si="136"/>
        <v>0.5</v>
      </c>
      <c r="O1610" s="47"/>
    </row>
    <row r="1611" spans="1:15" x14ac:dyDescent="0.2">
      <c r="N1611" s="27">
        <f>SUM(N1606:N1610)</f>
        <v>624.99</v>
      </c>
      <c r="O1611" s="36">
        <v>68286</v>
      </c>
    </row>
    <row r="1613" spans="1:15" x14ac:dyDescent="0.2">
      <c r="A1613" s="67">
        <v>558</v>
      </c>
      <c r="C1613" s="72">
        <v>43314</v>
      </c>
      <c r="D1613" s="22" t="s">
        <v>3621</v>
      </c>
      <c r="E1613" s="67" t="s">
        <v>1693</v>
      </c>
      <c r="F1613" s="24" t="s">
        <v>3655</v>
      </c>
      <c r="G1613" s="25" t="s">
        <v>3656</v>
      </c>
      <c r="H1613" s="24">
        <v>3010</v>
      </c>
      <c r="I1613" s="27">
        <v>0.5</v>
      </c>
      <c r="J1613" s="70">
        <v>19900</v>
      </c>
      <c r="K1613" s="27">
        <f t="shared" si="135"/>
        <v>56860</v>
      </c>
      <c r="L1613" s="71">
        <v>83000</v>
      </c>
      <c r="M1613" s="71">
        <v>332</v>
      </c>
      <c r="N1613" s="27">
        <f t="shared" si="136"/>
        <v>332.5</v>
      </c>
    </row>
    <row r="1614" spans="1:15" x14ac:dyDescent="0.2">
      <c r="A1614" s="67">
        <v>559</v>
      </c>
      <c r="C1614" s="72">
        <v>43314</v>
      </c>
      <c r="D1614" s="22" t="s">
        <v>3657</v>
      </c>
      <c r="E1614" s="67" t="s">
        <v>237</v>
      </c>
      <c r="F1614" s="24" t="s">
        <v>3658</v>
      </c>
      <c r="G1614" s="25" t="s">
        <v>3659</v>
      </c>
      <c r="H1614" s="24">
        <v>2050</v>
      </c>
      <c r="I1614" s="27">
        <v>0.5</v>
      </c>
      <c r="J1614" s="70">
        <v>28800</v>
      </c>
      <c r="K1614" s="27">
        <f t="shared" si="135"/>
        <v>82290</v>
      </c>
      <c r="L1614" s="71">
        <v>40000</v>
      </c>
      <c r="M1614" s="71">
        <v>160</v>
      </c>
      <c r="N1614" s="27">
        <f t="shared" si="136"/>
        <v>160.5</v>
      </c>
    </row>
    <row r="1615" spans="1:15" x14ac:dyDescent="0.2">
      <c r="A1615" s="67">
        <v>562</v>
      </c>
      <c r="C1615" s="72">
        <v>43314</v>
      </c>
      <c r="D1615" s="22" t="s">
        <v>3660</v>
      </c>
      <c r="E1615" s="67">
        <v>6.0549999999999997</v>
      </c>
      <c r="F1615" s="24" t="s">
        <v>3661</v>
      </c>
      <c r="G1615" s="25" t="s">
        <v>3662</v>
      </c>
      <c r="H1615" s="24">
        <v>1120</v>
      </c>
      <c r="I1615" s="27">
        <v>0.5</v>
      </c>
      <c r="J1615" s="70">
        <v>26960</v>
      </c>
      <c r="K1615" s="27">
        <f t="shared" si="135"/>
        <v>77030</v>
      </c>
      <c r="L1615" s="71">
        <v>70540.75</v>
      </c>
      <c r="M1615" s="71">
        <v>282</v>
      </c>
      <c r="N1615" s="27">
        <f t="shared" si="136"/>
        <v>282.5</v>
      </c>
    </row>
    <row r="1616" spans="1:15" x14ac:dyDescent="0.2">
      <c r="A1616" s="67">
        <v>563</v>
      </c>
      <c r="C1616" s="72">
        <v>43314</v>
      </c>
      <c r="D1616" s="22" t="s">
        <v>3663</v>
      </c>
      <c r="E1616" s="67">
        <v>17.614999999999998</v>
      </c>
      <c r="F1616" s="24" t="s">
        <v>3661</v>
      </c>
      <c r="G1616" s="25" t="s">
        <v>3664</v>
      </c>
      <c r="H1616" s="24">
        <v>1120</v>
      </c>
      <c r="I1616" s="27">
        <v>0.5</v>
      </c>
      <c r="J1616" s="70">
        <v>27460</v>
      </c>
      <c r="K1616" s="27">
        <f t="shared" si="135"/>
        <v>78460</v>
      </c>
      <c r="L1616" s="71">
        <v>147966</v>
      </c>
      <c r="M1616" s="71">
        <v>592</v>
      </c>
      <c r="N1616" s="27">
        <f t="shared" si="136"/>
        <v>592.5</v>
      </c>
    </row>
    <row r="1617" spans="1:15" s="43" customFormat="1" x14ac:dyDescent="0.2">
      <c r="A1617" s="39">
        <v>564</v>
      </c>
      <c r="B1617" s="40"/>
      <c r="C1617" s="41">
        <v>43314</v>
      </c>
      <c r="D1617" s="42" t="s">
        <v>3665</v>
      </c>
      <c r="E1617" s="39">
        <v>11.94</v>
      </c>
      <c r="F1617" s="43" t="s">
        <v>3661</v>
      </c>
      <c r="G1617" s="44" t="s">
        <v>3666</v>
      </c>
      <c r="H1617" s="43">
        <v>1120</v>
      </c>
      <c r="I1617" s="45">
        <v>0.5</v>
      </c>
      <c r="J1617" s="45">
        <v>18610</v>
      </c>
      <c r="K1617" s="45">
        <f t="shared" si="135"/>
        <v>53170</v>
      </c>
      <c r="L1617" s="46">
        <v>122289</v>
      </c>
      <c r="M1617" s="46">
        <v>489.2</v>
      </c>
      <c r="N1617" s="45">
        <f t="shared" si="136"/>
        <v>489.7</v>
      </c>
      <c r="O1617" s="47"/>
    </row>
    <row r="1618" spans="1:15" x14ac:dyDescent="0.2">
      <c r="N1618" s="27">
        <f>SUM(N1613:N1617)</f>
        <v>1857.7</v>
      </c>
      <c r="O1618" s="36">
        <v>68297</v>
      </c>
    </row>
    <row r="1620" spans="1:15" x14ac:dyDescent="0.2">
      <c r="A1620" s="67" t="s">
        <v>3667</v>
      </c>
      <c r="C1620" s="72">
        <v>43314</v>
      </c>
      <c r="D1620" s="22" t="s">
        <v>3674</v>
      </c>
      <c r="E1620" s="67">
        <v>0.32900000000000001</v>
      </c>
      <c r="F1620" s="24" t="s">
        <v>3675</v>
      </c>
      <c r="G1620" s="25" t="s">
        <v>3676</v>
      </c>
      <c r="H1620" s="24">
        <v>1100</v>
      </c>
      <c r="I1620" s="27">
        <v>0.5</v>
      </c>
      <c r="J1620" s="70">
        <v>27400</v>
      </c>
      <c r="K1620" s="27">
        <f t="shared" si="135"/>
        <v>78290</v>
      </c>
      <c r="N1620" s="27">
        <f t="shared" si="136"/>
        <v>0.5</v>
      </c>
    </row>
    <row r="1621" spans="1:15" x14ac:dyDescent="0.2">
      <c r="A1621" s="67">
        <v>560</v>
      </c>
      <c r="C1621" s="72">
        <v>43314</v>
      </c>
      <c r="D1621" s="22" t="s">
        <v>3674</v>
      </c>
      <c r="E1621" s="67">
        <v>0.32900000000000001</v>
      </c>
      <c r="F1621" s="24" t="s">
        <v>3676</v>
      </c>
      <c r="G1621" s="25" t="s">
        <v>3677</v>
      </c>
      <c r="H1621" s="24">
        <v>1100</v>
      </c>
      <c r="I1621" s="27">
        <v>0.5</v>
      </c>
      <c r="J1621" s="70">
        <v>27400</v>
      </c>
      <c r="K1621" s="27">
        <f t="shared" ref="K1621:K1677" si="138">ROUND(J1621/0.35,-1)</f>
        <v>78290</v>
      </c>
      <c r="L1621" s="71">
        <v>56000</v>
      </c>
      <c r="M1621" s="71">
        <v>224</v>
      </c>
      <c r="N1621" s="27">
        <f t="shared" ref="N1621:N1677" si="139">SUM(I1621+M1621)</f>
        <v>224.5</v>
      </c>
    </row>
    <row r="1622" spans="1:15" x14ac:dyDescent="0.2">
      <c r="A1622" s="67">
        <v>561</v>
      </c>
      <c r="B1622" s="21" t="s">
        <v>118</v>
      </c>
      <c r="C1622" s="72">
        <v>43315</v>
      </c>
      <c r="D1622" s="22" t="s">
        <v>3668</v>
      </c>
      <c r="E1622" s="67">
        <v>10</v>
      </c>
      <c r="F1622" s="24" t="s">
        <v>3669</v>
      </c>
      <c r="G1622" s="25" t="s">
        <v>3670</v>
      </c>
      <c r="H1622" s="24">
        <v>1080</v>
      </c>
      <c r="I1622" s="27">
        <v>0.5</v>
      </c>
      <c r="J1622" s="70">
        <v>68400</v>
      </c>
      <c r="K1622" s="27">
        <f t="shared" si="138"/>
        <v>195430</v>
      </c>
      <c r="L1622" s="71">
        <v>160000</v>
      </c>
      <c r="M1622" s="71">
        <v>640</v>
      </c>
      <c r="N1622" s="27">
        <f t="shared" si="139"/>
        <v>640.5</v>
      </c>
    </row>
    <row r="1623" spans="1:15" x14ac:dyDescent="0.2">
      <c r="A1623" s="67">
        <v>565</v>
      </c>
      <c r="C1623" s="72">
        <v>43315</v>
      </c>
      <c r="D1623" s="22" t="s">
        <v>3671</v>
      </c>
      <c r="E1623" s="67">
        <v>1.7809999999999999</v>
      </c>
      <c r="F1623" s="24" t="s">
        <v>3672</v>
      </c>
      <c r="G1623" s="25" t="s">
        <v>3673</v>
      </c>
      <c r="H1623" s="24">
        <v>1090</v>
      </c>
      <c r="I1623" s="27">
        <v>0.5</v>
      </c>
      <c r="J1623" s="70">
        <v>45470</v>
      </c>
      <c r="K1623" s="27">
        <f t="shared" si="138"/>
        <v>129910</v>
      </c>
      <c r="L1623" s="71">
        <v>147325</v>
      </c>
      <c r="M1623" s="71">
        <v>589.29999999999995</v>
      </c>
      <c r="N1623" s="27">
        <f t="shared" si="139"/>
        <v>589.79999999999995</v>
      </c>
    </row>
    <row r="1624" spans="1:15" x14ac:dyDescent="0.2">
      <c r="A1624" s="67" t="s">
        <v>3678</v>
      </c>
      <c r="C1624" s="72">
        <v>43315</v>
      </c>
      <c r="D1624" s="22" t="s">
        <v>3679</v>
      </c>
      <c r="E1624" s="67">
        <v>12.903</v>
      </c>
      <c r="F1624" s="24" t="s">
        <v>3680</v>
      </c>
      <c r="G1624" s="25" t="s">
        <v>3681</v>
      </c>
      <c r="H1624" s="24">
        <v>1050</v>
      </c>
      <c r="I1624" s="27">
        <v>0.5</v>
      </c>
      <c r="K1624" s="27">
        <f t="shared" si="138"/>
        <v>0</v>
      </c>
      <c r="N1624" s="27">
        <f t="shared" si="139"/>
        <v>0.5</v>
      </c>
    </row>
    <row r="1625" spans="1:15" x14ac:dyDescent="0.2">
      <c r="A1625" s="67">
        <v>566</v>
      </c>
      <c r="C1625" s="72">
        <v>43315</v>
      </c>
      <c r="D1625" s="22" t="s">
        <v>1930</v>
      </c>
      <c r="E1625" s="67">
        <v>23.097000000000001</v>
      </c>
      <c r="F1625" s="24" t="s">
        <v>3682</v>
      </c>
      <c r="G1625" s="25" t="s">
        <v>3683</v>
      </c>
      <c r="H1625" s="24">
        <v>1050</v>
      </c>
      <c r="I1625" s="27">
        <v>0.5</v>
      </c>
      <c r="K1625" s="27">
        <f t="shared" si="138"/>
        <v>0</v>
      </c>
      <c r="L1625" s="71">
        <v>205563.3</v>
      </c>
      <c r="M1625" s="71">
        <v>822.5</v>
      </c>
      <c r="N1625" s="27">
        <f t="shared" si="139"/>
        <v>823</v>
      </c>
    </row>
    <row r="1626" spans="1:15" x14ac:dyDescent="0.2">
      <c r="A1626" s="67">
        <v>567</v>
      </c>
      <c r="C1626" s="72">
        <v>43315</v>
      </c>
      <c r="D1626" s="22" t="s">
        <v>3684</v>
      </c>
      <c r="E1626" s="67">
        <v>4</v>
      </c>
      <c r="F1626" s="24" t="s">
        <v>3685</v>
      </c>
      <c r="G1626" s="25" t="s">
        <v>3686</v>
      </c>
      <c r="H1626" s="24">
        <v>1050</v>
      </c>
      <c r="I1626" s="27">
        <v>1</v>
      </c>
      <c r="K1626" s="27">
        <f t="shared" si="138"/>
        <v>0</v>
      </c>
      <c r="L1626" s="71">
        <v>350000</v>
      </c>
      <c r="M1626" s="71">
        <v>1400</v>
      </c>
      <c r="N1626" s="27">
        <f t="shared" si="139"/>
        <v>1401</v>
      </c>
    </row>
    <row r="1627" spans="1:15" x14ac:dyDescent="0.2">
      <c r="D1627" s="22" t="s">
        <v>3679</v>
      </c>
      <c r="E1627" s="67">
        <v>2.0009999999999999</v>
      </c>
      <c r="F1627" s="24" t="s">
        <v>87</v>
      </c>
      <c r="G1627" s="25" t="s">
        <v>87</v>
      </c>
      <c r="K1627" s="27">
        <f t="shared" si="138"/>
        <v>0</v>
      </c>
      <c r="N1627" s="27">
        <f t="shared" si="139"/>
        <v>0</v>
      </c>
    </row>
    <row r="1628" spans="1:15" x14ac:dyDescent="0.2">
      <c r="A1628" s="67">
        <v>568</v>
      </c>
      <c r="C1628" s="72">
        <v>43315</v>
      </c>
      <c r="D1628" s="22" t="s">
        <v>3687</v>
      </c>
      <c r="E1628" s="67">
        <v>0.28999999999999998</v>
      </c>
      <c r="F1628" s="24" t="s">
        <v>3688</v>
      </c>
      <c r="G1628" s="25" t="s">
        <v>3689</v>
      </c>
      <c r="H1628" s="24">
        <v>3010</v>
      </c>
      <c r="I1628" s="27">
        <v>0.5</v>
      </c>
      <c r="J1628" s="70">
        <v>13230</v>
      </c>
      <c r="K1628" s="27">
        <f t="shared" si="138"/>
        <v>37800</v>
      </c>
      <c r="L1628" s="71">
        <v>33350</v>
      </c>
      <c r="M1628" s="71">
        <v>134</v>
      </c>
      <c r="N1628" s="27">
        <f t="shared" si="139"/>
        <v>134.5</v>
      </c>
    </row>
    <row r="1629" spans="1:15" x14ac:dyDescent="0.2">
      <c r="A1629" s="67">
        <v>569</v>
      </c>
      <c r="C1629" s="72">
        <v>43315</v>
      </c>
      <c r="D1629" s="22" t="s">
        <v>3690</v>
      </c>
      <c r="E1629" s="67" t="s">
        <v>3692</v>
      </c>
      <c r="F1629" s="24" t="s">
        <v>3694</v>
      </c>
      <c r="G1629" s="25" t="s">
        <v>3695</v>
      </c>
      <c r="H1629" s="24">
        <v>3010</v>
      </c>
      <c r="I1629" s="27">
        <v>1</v>
      </c>
      <c r="J1629" s="70">
        <v>15000</v>
      </c>
      <c r="K1629" s="27">
        <f t="shared" si="138"/>
        <v>42860</v>
      </c>
      <c r="L1629" s="71">
        <v>8000</v>
      </c>
      <c r="M1629" s="71">
        <v>32</v>
      </c>
      <c r="N1629" s="27">
        <f t="shared" si="139"/>
        <v>33</v>
      </c>
    </row>
    <row r="1630" spans="1:15" x14ac:dyDescent="0.2">
      <c r="D1630" s="22" t="s">
        <v>3691</v>
      </c>
      <c r="E1630" s="67" t="s">
        <v>3693</v>
      </c>
      <c r="F1630" s="24" t="s">
        <v>87</v>
      </c>
      <c r="G1630" s="25" t="s">
        <v>87</v>
      </c>
      <c r="K1630" s="27">
        <f t="shared" si="138"/>
        <v>0</v>
      </c>
      <c r="N1630" s="27">
        <f t="shared" si="139"/>
        <v>0</v>
      </c>
    </row>
    <row r="1631" spans="1:15" x14ac:dyDescent="0.2">
      <c r="A1631" s="67">
        <v>570</v>
      </c>
      <c r="C1631" s="72">
        <v>43318</v>
      </c>
      <c r="D1631" s="22" t="s">
        <v>3696</v>
      </c>
      <c r="E1631" s="67">
        <v>18.640999999999998</v>
      </c>
      <c r="F1631" s="24" t="s">
        <v>3697</v>
      </c>
      <c r="G1631" s="25" t="s">
        <v>3698</v>
      </c>
      <c r="H1631" s="24">
        <v>1150</v>
      </c>
      <c r="I1631" s="27">
        <v>0.5</v>
      </c>
      <c r="J1631" s="70">
        <v>21110</v>
      </c>
      <c r="K1631" s="27">
        <f t="shared" si="138"/>
        <v>60310</v>
      </c>
      <c r="L1631" s="71">
        <v>57500</v>
      </c>
      <c r="M1631" s="71">
        <v>230</v>
      </c>
      <c r="N1631" s="27">
        <f t="shared" si="139"/>
        <v>230.5</v>
      </c>
    </row>
    <row r="1632" spans="1:15" s="43" customFormat="1" x14ac:dyDescent="0.2">
      <c r="A1632" s="39">
        <v>571</v>
      </c>
      <c r="B1632" s="40"/>
      <c r="C1632" s="41">
        <v>43318</v>
      </c>
      <c r="D1632" s="42" t="s">
        <v>3699</v>
      </c>
      <c r="E1632" s="39" t="s">
        <v>3700</v>
      </c>
      <c r="F1632" s="43" t="s">
        <v>3701</v>
      </c>
      <c r="G1632" s="44" t="s">
        <v>3702</v>
      </c>
      <c r="H1632" s="43">
        <v>3010</v>
      </c>
      <c r="I1632" s="45">
        <v>0.5</v>
      </c>
      <c r="J1632" s="45">
        <v>16660</v>
      </c>
      <c r="K1632" s="45">
        <f t="shared" si="138"/>
        <v>47600</v>
      </c>
      <c r="L1632" s="46">
        <v>30000</v>
      </c>
      <c r="M1632" s="46">
        <v>120</v>
      </c>
      <c r="N1632" s="45">
        <f t="shared" si="139"/>
        <v>120.5</v>
      </c>
      <c r="O1632" s="47"/>
    </row>
    <row r="1633" spans="1:15" x14ac:dyDescent="0.2">
      <c r="N1633" s="27">
        <f>SUM(N1620:N1632)</f>
        <v>4198.3</v>
      </c>
      <c r="O1633" s="36">
        <v>68307</v>
      </c>
    </row>
    <row r="1635" spans="1:15" x14ac:dyDescent="0.2">
      <c r="A1635" s="67" t="s">
        <v>3703</v>
      </c>
      <c r="C1635" s="72">
        <v>43319</v>
      </c>
      <c r="D1635" s="22" t="s">
        <v>3704</v>
      </c>
      <c r="E1635" s="67">
        <v>9.6000000000000002E-2</v>
      </c>
      <c r="F1635" s="24" t="s">
        <v>3705</v>
      </c>
      <c r="G1635" s="24" t="s">
        <v>3706</v>
      </c>
      <c r="H1635" s="24">
        <v>3010</v>
      </c>
      <c r="I1635" s="27">
        <v>0.5</v>
      </c>
      <c r="J1635" s="70">
        <v>12920</v>
      </c>
      <c r="K1635" s="27">
        <f t="shared" si="138"/>
        <v>36910</v>
      </c>
      <c r="N1635" s="27">
        <f t="shared" si="139"/>
        <v>0.5</v>
      </c>
    </row>
    <row r="1636" spans="1:15" x14ac:dyDescent="0.2">
      <c r="A1636" s="67" t="s">
        <v>3707</v>
      </c>
      <c r="C1636" s="72">
        <v>43319</v>
      </c>
      <c r="D1636" s="22" t="s">
        <v>3708</v>
      </c>
      <c r="E1636" s="67">
        <v>1.41</v>
      </c>
      <c r="F1636" s="24" t="s">
        <v>3710</v>
      </c>
      <c r="G1636" s="25" t="s">
        <v>3711</v>
      </c>
      <c r="H1636" s="24">
        <v>1060</v>
      </c>
      <c r="I1636" s="27">
        <v>1</v>
      </c>
      <c r="J1636" s="70">
        <v>36670</v>
      </c>
      <c r="K1636" s="27">
        <f t="shared" si="138"/>
        <v>104770</v>
      </c>
      <c r="N1636" s="27">
        <f t="shared" si="139"/>
        <v>1</v>
      </c>
    </row>
    <row r="1637" spans="1:15" x14ac:dyDescent="0.2">
      <c r="D1637" s="22" t="s">
        <v>3709</v>
      </c>
      <c r="E1637" s="67">
        <v>3.4</v>
      </c>
      <c r="F1637" s="24" t="s">
        <v>87</v>
      </c>
      <c r="G1637" s="24" t="s">
        <v>87</v>
      </c>
      <c r="K1637" s="27">
        <f t="shared" si="138"/>
        <v>0</v>
      </c>
      <c r="N1637" s="27">
        <f t="shared" si="139"/>
        <v>0</v>
      </c>
    </row>
    <row r="1638" spans="1:15" x14ac:dyDescent="0.2">
      <c r="A1638" s="67" t="s">
        <v>3712</v>
      </c>
      <c r="C1638" s="72">
        <v>43320</v>
      </c>
      <c r="D1638" s="22" t="s">
        <v>3713</v>
      </c>
      <c r="E1638" s="67">
        <v>0.54910000000000003</v>
      </c>
      <c r="F1638" s="24" t="s">
        <v>3314</v>
      </c>
      <c r="G1638" s="25" t="s">
        <v>3315</v>
      </c>
      <c r="H1638" s="24">
        <v>1150</v>
      </c>
      <c r="I1638" s="27">
        <v>0.5</v>
      </c>
      <c r="J1638" s="70">
        <v>34950</v>
      </c>
      <c r="K1638" s="27">
        <f t="shared" si="138"/>
        <v>99860</v>
      </c>
      <c r="N1638" s="27">
        <f t="shared" si="139"/>
        <v>0.5</v>
      </c>
    </row>
    <row r="1639" spans="1:15" x14ac:dyDescent="0.2">
      <c r="A1639" s="67" t="s">
        <v>3714</v>
      </c>
      <c r="C1639" s="72">
        <v>43320</v>
      </c>
      <c r="D1639" s="22" t="s">
        <v>3715</v>
      </c>
      <c r="E1639" s="67">
        <v>0.48209999999999997</v>
      </c>
      <c r="F1639" s="24" t="s">
        <v>3716</v>
      </c>
      <c r="G1639" s="24" t="s">
        <v>3717</v>
      </c>
      <c r="H1639" s="24">
        <v>1100</v>
      </c>
      <c r="I1639" s="27">
        <v>0.5</v>
      </c>
      <c r="J1639" s="70">
        <v>67410</v>
      </c>
      <c r="K1639" s="27">
        <f t="shared" si="138"/>
        <v>192600</v>
      </c>
      <c r="N1639" s="27">
        <f t="shared" si="139"/>
        <v>0.5</v>
      </c>
    </row>
    <row r="1640" spans="1:15" x14ac:dyDescent="0.2">
      <c r="A1640" s="67" t="s">
        <v>3718</v>
      </c>
      <c r="C1640" s="72">
        <v>43320</v>
      </c>
      <c r="D1640" s="22" t="s">
        <v>3719</v>
      </c>
      <c r="E1640" s="67">
        <v>8.8059999999999992</v>
      </c>
      <c r="F1640" s="24" t="s">
        <v>3724</v>
      </c>
      <c r="G1640" s="24" t="s">
        <v>3725</v>
      </c>
      <c r="H1640" s="24">
        <v>1040</v>
      </c>
      <c r="I1640" s="27">
        <v>2.5</v>
      </c>
      <c r="J1640" s="70">
        <v>54070</v>
      </c>
      <c r="K1640" s="27">
        <f t="shared" si="138"/>
        <v>154490</v>
      </c>
      <c r="N1640" s="27">
        <f t="shared" si="139"/>
        <v>2.5</v>
      </c>
    </row>
    <row r="1641" spans="1:15" x14ac:dyDescent="0.2">
      <c r="D1641" s="22" t="s">
        <v>3720</v>
      </c>
      <c r="E1641" s="67">
        <v>0.35799999999999998</v>
      </c>
      <c r="F1641" s="24" t="s">
        <v>87</v>
      </c>
      <c r="G1641" s="24" t="s">
        <v>87</v>
      </c>
      <c r="H1641" s="24">
        <v>1130</v>
      </c>
      <c r="K1641" s="27">
        <f t="shared" si="138"/>
        <v>0</v>
      </c>
      <c r="N1641" s="27">
        <f t="shared" si="139"/>
        <v>0</v>
      </c>
    </row>
    <row r="1642" spans="1:15" x14ac:dyDescent="0.2">
      <c r="D1642" s="22" t="s">
        <v>3721</v>
      </c>
      <c r="E1642" s="67">
        <v>4.4690000000000003</v>
      </c>
      <c r="F1642" s="24" t="s">
        <v>87</v>
      </c>
      <c r="G1642" s="24" t="s">
        <v>87</v>
      </c>
      <c r="H1642" s="24">
        <v>1040</v>
      </c>
      <c r="K1642" s="27">
        <f t="shared" si="138"/>
        <v>0</v>
      </c>
      <c r="N1642" s="27">
        <f t="shared" si="139"/>
        <v>0</v>
      </c>
    </row>
    <row r="1643" spans="1:15" x14ac:dyDescent="0.2">
      <c r="D1643" s="22" t="s">
        <v>3722</v>
      </c>
      <c r="E1643" s="67">
        <v>1.57</v>
      </c>
      <c r="F1643" s="24" t="s">
        <v>87</v>
      </c>
      <c r="G1643" s="24" t="s">
        <v>87</v>
      </c>
      <c r="H1643" s="24">
        <v>1130</v>
      </c>
      <c r="K1643" s="27">
        <f t="shared" si="138"/>
        <v>0</v>
      </c>
      <c r="N1643" s="27">
        <f t="shared" si="139"/>
        <v>0</v>
      </c>
    </row>
    <row r="1644" spans="1:15" x14ac:dyDescent="0.2">
      <c r="D1644" s="22" t="s">
        <v>3723</v>
      </c>
      <c r="E1644" s="67">
        <v>4.0090000000000003</v>
      </c>
      <c r="F1644" s="24" t="s">
        <v>87</v>
      </c>
      <c r="G1644" s="24" t="s">
        <v>87</v>
      </c>
      <c r="H1644" s="24">
        <v>1130</v>
      </c>
      <c r="K1644" s="27">
        <f t="shared" si="138"/>
        <v>0</v>
      </c>
      <c r="N1644" s="27">
        <f t="shared" si="139"/>
        <v>0</v>
      </c>
    </row>
    <row r="1645" spans="1:15" x14ac:dyDescent="0.2">
      <c r="A1645" s="67">
        <v>572</v>
      </c>
      <c r="C1645" s="72">
        <v>43320</v>
      </c>
      <c r="D1645" s="22" t="s">
        <v>3726</v>
      </c>
      <c r="E1645" s="67">
        <v>16</v>
      </c>
      <c r="F1645" s="24" t="s">
        <v>3727</v>
      </c>
      <c r="G1645" s="25" t="s">
        <v>3728</v>
      </c>
      <c r="H1645" s="24">
        <v>1010</v>
      </c>
      <c r="I1645" s="27">
        <v>0.5</v>
      </c>
      <c r="J1645" s="70">
        <v>26190</v>
      </c>
      <c r="K1645" s="27">
        <f t="shared" si="138"/>
        <v>74830</v>
      </c>
      <c r="L1645" s="71">
        <v>22400</v>
      </c>
      <c r="M1645" s="71">
        <v>89.6</v>
      </c>
      <c r="N1645" s="27">
        <f t="shared" si="139"/>
        <v>90.1</v>
      </c>
    </row>
    <row r="1646" spans="1:15" x14ac:dyDescent="0.2">
      <c r="A1646" s="67">
        <v>573</v>
      </c>
      <c r="C1646" s="72">
        <v>43320</v>
      </c>
      <c r="D1646" s="22" t="s">
        <v>493</v>
      </c>
      <c r="E1646" s="67">
        <v>0.19009999999999999</v>
      </c>
      <c r="F1646" s="24" t="s">
        <v>3729</v>
      </c>
      <c r="G1646" s="25" t="s">
        <v>2842</v>
      </c>
      <c r="H1646" s="24">
        <v>3010</v>
      </c>
      <c r="I1646" s="27">
        <v>0.5</v>
      </c>
      <c r="J1646" s="70">
        <v>28740</v>
      </c>
      <c r="K1646" s="27">
        <f t="shared" si="138"/>
        <v>82110</v>
      </c>
      <c r="L1646" s="71">
        <v>23083.33</v>
      </c>
      <c r="M1646" s="71">
        <v>92.33</v>
      </c>
      <c r="N1646" s="27">
        <f t="shared" si="139"/>
        <v>92.83</v>
      </c>
    </row>
    <row r="1647" spans="1:15" x14ac:dyDescent="0.2">
      <c r="A1647" s="67" t="s">
        <v>3730</v>
      </c>
      <c r="C1647" s="72">
        <v>43321</v>
      </c>
      <c r="D1647" s="22" t="s">
        <v>3731</v>
      </c>
      <c r="E1647" s="67">
        <v>0.1699</v>
      </c>
      <c r="F1647" s="24" t="s">
        <v>3732</v>
      </c>
      <c r="G1647" s="25" t="s">
        <v>3733</v>
      </c>
      <c r="H1647" s="24">
        <v>2050</v>
      </c>
      <c r="I1647" s="27">
        <v>0.5</v>
      </c>
      <c r="J1647" s="70">
        <v>26010</v>
      </c>
      <c r="K1647" s="27">
        <f t="shared" si="138"/>
        <v>74310</v>
      </c>
      <c r="N1647" s="27">
        <f t="shared" si="139"/>
        <v>0.5</v>
      </c>
    </row>
    <row r="1648" spans="1:15" x14ac:dyDescent="0.2">
      <c r="A1648" s="67" t="s">
        <v>3734</v>
      </c>
      <c r="C1648" s="72">
        <v>43321</v>
      </c>
      <c r="D1648" s="22" t="s">
        <v>3735</v>
      </c>
      <c r="E1648" s="67">
        <v>6.7930000000000001</v>
      </c>
      <c r="F1648" s="24" t="s">
        <v>3736</v>
      </c>
      <c r="G1648" s="25" t="s">
        <v>3737</v>
      </c>
      <c r="H1648" s="24">
        <v>1060</v>
      </c>
      <c r="I1648" s="27">
        <v>0.5</v>
      </c>
      <c r="J1648" s="70">
        <v>6800</v>
      </c>
      <c r="K1648" s="27">
        <f t="shared" si="138"/>
        <v>19430</v>
      </c>
      <c r="N1648" s="27">
        <f t="shared" si="139"/>
        <v>0.5</v>
      </c>
    </row>
    <row r="1649" spans="1:15" x14ac:dyDescent="0.2">
      <c r="A1649" s="67" t="s">
        <v>3738</v>
      </c>
      <c r="C1649" s="72">
        <v>43321</v>
      </c>
      <c r="D1649" s="22" t="s">
        <v>3735</v>
      </c>
      <c r="E1649" s="67">
        <v>10</v>
      </c>
      <c r="F1649" s="24" t="s">
        <v>3736</v>
      </c>
      <c r="G1649" s="25" t="s">
        <v>3740</v>
      </c>
      <c r="H1649" s="24">
        <v>1060</v>
      </c>
      <c r="I1649" s="27">
        <v>0.5</v>
      </c>
      <c r="J1649" s="70">
        <v>10010</v>
      </c>
      <c r="K1649" s="27">
        <f t="shared" si="138"/>
        <v>28600</v>
      </c>
      <c r="N1649" s="27">
        <f t="shared" si="139"/>
        <v>0.5</v>
      </c>
    </row>
    <row r="1650" spans="1:15" x14ac:dyDescent="0.2">
      <c r="A1650" s="67" t="s">
        <v>3739</v>
      </c>
      <c r="C1650" s="72">
        <v>43321</v>
      </c>
      <c r="D1650" s="22" t="s">
        <v>3735</v>
      </c>
      <c r="E1650" s="67">
        <v>9.3849999999999998</v>
      </c>
      <c r="F1650" s="24" t="s">
        <v>3736</v>
      </c>
      <c r="G1650" s="25" t="s">
        <v>3741</v>
      </c>
      <c r="H1650" s="24">
        <v>1060</v>
      </c>
      <c r="I1650" s="27">
        <v>0.5</v>
      </c>
      <c r="J1650" s="70">
        <v>13650</v>
      </c>
      <c r="K1650" s="27">
        <f t="shared" si="138"/>
        <v>39000</v>
      </c>
      <c r="N1650" s="27">
        <f t="shared" si="139"/>
        <v>0.5</v>
      </c>
    </row>
    <row r="1651" spans="1:15" s="43" customFormat="1" x14ac:dyDescent="0.2">
      <c r="A1651" s="39">
        <v>574</v>
      </c>
      <c r="B1651" s="40"/>
      <c r="C1651" s="41">
        <v>43321</v>
      </c>
      <c r="D1651" s="42" t="s">
        <v>3742</v>
      </c>
      <c r="E1651" s="39" t="s">
        <v>3743</v>
      </c>
      <c r="F1651" s="43" t="s">
        <v>3744</v>
      </c>
      <c r="G1651" s="44" t="s">
        <v>3745</v>
      </c>
      <c r="H1651" s="43">
        <v>3010</v>
      </c>
      <c r="I1651" s="45">
        <v>0.5</v>
      </c>
      <c r="J1651" s="45">
        <v>7930</v>
      </c>
      <c r="K1651" s="45">
        <f t="shared" si="138"/>
        <v>22660</v>
      </c>
      <c r="L1651" s="46">
        <v>26000</v>
      </c>
      <c r="M1651" s="46">
        <v>104</v>
      </c>
      <c r="N1651" s="45">
        <f t="shared" si="139"/>
        <v>104.5</v>
      </c>
      <c r="O1651" s="47"/>
    </row>
    <row r="1652" spans="1:15" x14ac:dyDescent="0.2">
      <c r="N1652" s="27">
        <f>SUM(N1635:N1651)</f>
        <v>294.43</v>
      </c>
      <c r="O1652" s="36">
        <v>68348</v>
      </c>
    </row>
    <row r="1654" spans="1:15" x14ac:dyDescent="0.2">
      <c r="A1654" s="67">
        <v>578</v>
      </c>
      <c r="C1654" s="72">
        <v>43321</v>
      </c>
      <c r="D1654" s="22" t="s">
        <v>3746</v>
      </c>
      <c r="E1654" s="67" t="s">
        <v>3748</v>
      </c>
      <c r="F1654" s="24" t="s">
        <v>2723</v>
      </c>
      <c r="G1654" s="25" t="s">
        <v>3750</v>
      </c>
      <c r="H1654" s="24">
        <v>3010</v>
      </c>
      <c r="I1654" s="27">
        <v>1</v>
      </c>
      <c r="J1654" s="70">
        <v>1600</v>
      </c>
      <c r="K1654" s="27">
        <f t="shared" si="138"/>
        <v>4570</v>
      </c>
      <c r="L1654" s="71">
        <v>300</v>
      </c>
      <c r="M1654" s="71">
        <v>1.2</v>
      </c>
      <c r="N1654" s="27">
        <f t="shared" si="139"/>
        <v>2.2000000000000002</v>
      </c>
    </row>
    <row r="1655" spans="1:15" x14ac:dyDescent="0.2">
      <c r="D1655" s="22" t="s">
        <v>3747</v>
      </c>
      <c r="E1655" s="67" t="s">
        <v>3749</v>
      </c>
      <c r="F1655" s="24" t="s">
        <v>87</v>
      </c>
      <c r="G1655" s="24" t="s">
        <v>87</v>
      </c>
      <c r="K1655" s="27">
        <f t="shared" si="138"/>
        <v>0</v>
      </c>
      <c r="N1655" s="27">
        <f t="shared" si="139"/>
        <v>0</v>
      </c>
    </row>
    <row r="1656" spans="1:15" x14ac:dyDescent="0.2">
      <c r="A1656" s="67">
        <v>579</v>
      </c>
      <c r="C1656" s="72">
        <v>43321</v>
      </c>
      <c r="D1656" s="22" t="s">
        <v>2810</v>
      </c>
      <c r="E1656" s="67" t="s">
        <v>777</v>
      </c>
      <c r="F1656" s="24" t="s">
        <v>3751</v>
      </c>
      <c r="G1656" s="25" t="s">
        <v>3752</v>
      </c>
      <c r="H1656" s="24">
        <v>2010</v>
      </c>
      <c r="I1656" s="27">
        <v>0.5</v>
      </c>
      <c r="J1656" s="70">
        <v>45840</v>
      </c>
      <c r="K1656" s="27">
        <f t="shared" si="138"/>
        <v>130970</v>
      </c>
      <c r="L1656" s="71">
        <v>20500</v>
      </c>
      <c r="M1656" s="71">
        <v>82</v>
      </c>
      <c r="N1656" s="27">
        <f t="shared" si="139"/>
        <v>82.5</v>
      </c>
    </row>
    <row r="1657" spans="1:15" x14ac:dyDescent="0.2">
      <c r="A1657" s="67" t="s">
        <v>3753</v>
      </c>
      <c r="C1657" s="72">
        <v>43321</v>
      </c>
      <c r="D1657" s="22" t="s">
        <v>3754</v>
      </c>
      <c r="E1657" s="67" t="s">
        <v>3755</v>
      </c>
      <c r="F1657" s="24" t="s">
        <v>3756</v>
      </c>
      <c r="G1657" s="25" t="s">
        <v>3757</v>
      </c>
      <c r="H1657" s="24">
        <v>3010</v>
      </c>
      <c r="I1657" s="27">
        <v>0.5</v>
      </c>
      <c r="J1657" s="70">
        <v>50930</v>
      </c>
      <c r="K1657" s="27">
        <f t="shared" si="138"/>
        <v>145510</v>
      </c>
      <c r="N1657" s="27">
        <f t="shared" si="139"/>
        <v>0.5</v>
      </c>
    </row>
    <row r="1658" spans="1:15" x14ac:dyDescent="0.2">
      <c r="A1658" s="67" t="s">
        <v>3758</v>
      </c>
      <c r="C1658" s="72">
        <v>43322</v>
      </c>
      <c r="D1658" s="22" t="s">
        <v>3759</v>
      </c>
      <c r="E1658" s="67" t="s">
        <v>3760</v>
      </c>
      <c r="F1658" s="24" t="s">
        <v>3762</v>
      </c>
      <c r="G1658" s="24" t="s">
        <v>3761</v>
      </c>
      <c r="H1658" s="24">
        <v>3010</v>
      </c>
      <c r="I1658" s="27">
        <v>0.5</v>
      </c>
      <c r="J1658" s="70">
        <v>28480</v>
      </c>
      <c r="K1658" s="27">
        <f t="shared" si="138"/>
        <v>81370</v>
      </c>
      <c r="N1658" s="27">
        <f t="shared" si="139"/>
        <v>0.5</v>
      </c>
    </row>
    <row r="1659" spans="1:15" x14ac:dyDescent="0.2">
      <c r="A1659" s="67">
        <v>575</v>
      </c>
      <c r="B1659" s="59"/>
      <c r="C1659" s="72">
        <v>43321</v>
      </c>
      <c r="D1659" s="22" t="s">
        <v>3763</v>
      </c>
      <c r="E1659" s="67">
        <v>2.1760000000000002</v>
      </c>
      <c r="F1659" s="24" t="s">
        <v>3765</v>
      </c>
      <c r="G1659" s="25" t="s">
        <v>3766</v>
      </c>
      <c r="H1659" s="24">
        <v>1090</v>
      </c>
      <c r="I1659" s="27">
        <v>1</v>
      </c>
      <c r="J1659" s="70">
        <v>43230</v>
      </c>
      <c r="K1659" s="27">
        <f t="shared" si="138"/>
        <v>123510</v>
      </c>
      <c r="L1659" s="71">
        <v>115000</v>
      </c>
      <c r="M1659" s="71">
        <v>460</v>
      </c>
      <c r="N1659" s="27">
        <f t="shared" si="139"/>
        <v>461</v>
      </c>
    </row>
    <row r="1660" spans="1:15" x14ac:dyDescent="0.2">
      <c r="D1660" s="22" t="s">
        <v>3764</v>
      </c>
      <c r="E1660" s="67">
        <v>1.141</v>
      </c>
      <c r="F1660" s="24" t="s">
        <v>87</v>
      </c>
      <c r="G1660" s="25" t="s">
        <v>87</v>
      </c>
      <c r="K1660" s="27">
        <f t="shared" si="138"/>
        <v>0</v>
      </c>
      <c r="N1660" s="27">
        <f t="shared" si="139"/>
        <v>0</v>
      </c>
    </row>
    <row r="1661" spans="1:15" x14ac:dyDescent="0.2">
      <c r="A1661" s="67">
        <v>576</v>
      </c>
      <c r="C1661" s="72">
        <v>43321</v>
      </c>
      <c r="D1661" s="22" t="s">
        <v>3767</v>
      </c>
      <c r="E1661" s="67" t="s">
        <v>3768</v>
      </c>
      <c r="F1661" s="24" t="s">
        <v>3769</v>
      </c>
      <c r="G1661" s="25" t="s">
        <v>3770</v>
      </c>
      <c r="H1661" s="24">
        <v>3010</v>
      </c>
      <c r="I1661" s="27">
        <v>0.5</v>
      </c>
      <c r="J1661" s="70">
        <v>22270</v>
      </c>
      <c r="K1661" s="27">
        <f t="shared" si="138"/>
        <v>63630</v>
      </c>
      <c r="L1661" s="71">
        <v>85000</v>
      </c>
      <c r="M1661" s="71">
        <v>340</v>
      </c>
      <c r="N1661" s="27">
        <f t="shared" si="139"/>
        <v>340.5</v>
      </c>
    </row>
    <row r="1662" spans="1:15" x14ac:dyDescent="0.2">
      <c r="A1662" s="67">
        <v>577</v>
      </c>
      <c r="C1662" s="72">
        <v>43321</v>
      </c>
      <c r="D1662" s="22" t="s">
        <v>3773</v>
      </c>
      <c r="E1662" s="67">
        <v>1.071</v>
      </c>
      <c r="F1662" s="24" t="s">
        <v>3771</v>
      </c>
      <c r="G1662" s="25" t="s">
        <v>3772</v>
      </c>
      <c r="H1662" s="24">
        <v>1150</v>
      </c>
      <c r="I1662" s="27">
        <v>0.5</v>
      </c>
      <c r="J1662" s="70">
        <v>1370</v>
      </c>
      <c r="K1662" s="27">
        <f t="shared" si="138"/>
        <v>3910</v>
      </c>
      <c r="L1662" s="71">
        <v>3480</v>
      </c>
      <c r="M1662" s="71">
        <v>13.92</v>
      </c>
      <c r="N1662" s="27">
        <f t="shared" si="139"/>
        <v>14.42</v>
      </c>
    </row>
    <row r="1663" spans="1:15" x14ac:dyDescent="0.2">
      <c r="A1663" s="67">
        <v>580</v>
      </c>
      <c r="C1663" s="72">
        <v>43321</v>
      </c>
      <c r="D1663" s="22" t="s">
        <v>3774</v>
      </c>
      <c r="E1663" s="67">
        <v>0.317</v>
      </c>
      <c r="F1663" s="24" t="s">
        <v>3775</v>
      </c>
      <c r="G1663" s="25" t="s">
        <v>3776</v>
      </c>
      <c r="H1663" s="24">
        <v>1140</v>
      </c>
      <c r="I1663" s="27">
        <v>0.5</v>
      </c>
      <c r="J1663" s="70">
        <v>20200</v>
      </c>
      <c r="K1663" s="27">
        <f t="shared" si="138"/>
        <v>57710</v>
      </c>
      <c r="L1663" s="71">
        <v>69900</v>
      </c>
      <c r="M1663" s="71">
        <v>279.60000000000002</v>
      </c>
      <c r="N1663" s="27">
        <f t="shared" si="139"/>
        <v>280.10000000000002</v>
      </c>
    </row>
    <row r="1664" spans="1:15" x14ac:dyDescent="0.2">
      <c r="A1664" s="67">
        <v>581</v>
      </c>
      <c r="C1664" s="72">
        <v>43321</v>
      </c>
      <c r="D1664" s="22" t="s">
        <v>3777</v>
      </c>
      <c r="E1664" s="67" t="s">
        <v>3778</v>
      </c>
      <c r="F1664" s="24" t="s">
        <v>3779</v>
      </c>
      <c r="G1664" s="25" t="s">
        <v>3780</v>
      </c>
      <c r="H1664" s="24">
        <v>3010</v>
      </c>
      <c r="I1664" s="27">
        <v>0.5</v>
      </c>
      <c r="J1664" s="70">
        <v>45350</v>
      </c>
      <c r="K1664" s="27">
        <f t="shared" si="138"/>
        <v>129570</v>
      </c>
      <c r="L1664" s="71">
        <v>147500</v>
      </c>
      <c r="M1664" s="71">
        <v>590</v>
      </c>
      <c r="N1664" s="27">
        <f t="shared" si="139"/>
        <v>590.5</v>
      </c>
    </row>
    <row r="1665" spans="1:16" x14ac:dyDescent="0.2">
      <c r="A1665" s="67">
        <v>582</v>
      </c>
      <c r="C1665" s="72">
        <v>43321</v>
      </c>
      <c r="D1665" s="22" t="s">
        <v>3781</v>
      </c>
      <c r="E1665" s="67">
        <v>0.51</v>
      </c>
      <c r="F1665" s="24" t="s">
        <v>3782</v>
      </c>
      <c r="G1665" s="25" t="s">
        <v>3783</v>
      </c>
      <c r="H1665" s="24">
        <v>1150</v>
      </c>
      <c r="I1665" s="27">
        <v>0.5</v>
      </c>
      <c r="J1665" s="70">
        <v>2930</v>
      </c>
      <c r="K1665" s="27">
        <f t="shared" si="138"/>
        <v>8370</v>
      </c>
      <c r="L1665" s="71">
        <v>14000</v>
      </c>
      <c r="M1665" s="71">
        <v>56</v>
      </c>
      <c r="N1665" s="27">
        <f t="shared" si="139"/>
        <v>56.5</v>
      </c>
    </row>
    <row r="1666" spans="1:16" s="43" customFormat="1" x14ac:dyDescent="0.2">
      <c r="A1666" s="39">
        <v>583</v>
      </c>
      <c r="B1666" s="40"/>
      <c r="C1666" s="41">
        <v>43322</v>
      </c>
      <c r="D1666" s="42" t="s">
        <v>3784</v>
      </c>
      <c r="E1666" s="39">
        <v>4.0049999999999999</v>
      </c>
      <c r="F1666" s="43" t="s">
        <v>3785</v>
      </c>
      <c r="G1666" s="44" t="s">
        <v>3786</v>
      </c>
      <c r="H1666" s="43">
        <v>1050</v>
      </c>
      <c r="I1666" s="45">
        <v>0.5</v>
      </c>
      <c r="J1666" s="45">
        <v>65600</v>
      </c>
      <c r="K1666" s="45">
        <f t="shared" si="138"/>
        <v>187430</v>
      </c>
      <c r="L1666" s="46">
        <v>250000</v>
      </c>
      <c r="M1666" s="46">
        <v>1000</v>
      </c>
      <c r="N1666" s="45">
        <f t="shared" si="139"/>
        <v>1000.5</v>
      </c>
      <c r="O1666" s="47"/>
    </row>
    <row r="1667" spans="1:16" x14ac:dyDescent="0.2">
      <c r="N1667" s="27">
        <f>SUM(N1654:N1666)</f>
        <v>2829.2200000000003</v>
      </c>
      <c r="O1667" s="36">
        <v>68374</v>
      </c>
    </row>
    <row r="1669" spans="1:16" ht="15" x14ac:dyDescent="0.25">
      <c r="A1669" s="67" t="s">
        <v>3789</v>
      </c>
      <c r="B1669"/>
      <c r="C1669" s="72">
        <v>43322</v>
      </c>
      <c r="D1669" s="22" t="s">
        <v>378</v>
      </c>
      <c r="E1669" s="67">
        <v>12.218999999999999</v>
      </c>
      <c r="F1669" s="24" t="s">
        <v>3788</v>
      </c>
      <c r="G1669" s="25" t="s">
        <v>3787</v>
      </c>
      <c r="H1669" s="24">
        <v>1200</v>
      </c>
      <c r="I1669" s="27">
        <v>0.5</v>
      </c>
      <c r="J1669" s="70">
        <v>21590</v>
      </c>
      <c r="K1669" s="27">
        <v>61690</v>
      </c>
      <c r="L1669" s="76"/>
      <c r="M1669" s="76"/>
      <c r="N1669" s="27">
        <v>0.5</v>
      </c>
      <c r="O1669"/>
      <c r="P1669"/>
    </row>
    <row r="1670" spans="1:16" x14ac:dyDescent="0.2">
      <c r="A1670" s="67" t="s">
        <v>3793</v>
      </c>
      <c r="C1670" s="72">
        <v>43325</v>
      </c>
      <c r="D1670" s="22" t="s">
        <v>3794</v>
      </c>
      <c r="E1670" s="67">
        <v>66.078000000000003</v>
      </c>
      <c r="F1670" s="24" t="s">
        <v>3796</v>
      </c>
      <c r="G1670" s="25" t="s">
        <v>3795</v>
      </c>
      <c r="H1670" s="24">
        <v>1130</v>
      </c>
      <c r="I1670" s="27">
        <v>0.5</v>
      </c>
      <c r="J1670" s="70">
        <v>125920</v>
      </c>
      <c r="K1670" s="27">
        <f t="shared" si="138"/>
        <v>359770</v>
      </c>
      <c r="N1670" s="27">
        <f t="shared" si="139"/>
        <v>0.5</v>
      </c>
      <c r="O1670" s="38"/>
    </row>
    <row r="1671" spans="1:16" x14ac:dyDescent="0.2">
      <c r="A1671" s="67">
        <v>584</v>
      </c>
      <c r="C1671" s="72">
        <v>43325</v>
      </c>
      <c r="D1671" s="22" t="s">
        <v>3797</v>
      </c>
      <c r="E1671" s="67" t="s">
        <v>1960</v>
      </c>
      <c r="F1671" s="24" t="s">
        <v>3798</v>
      </c>
      <c r="G1671" s="25" t="s">
        <v>3799</v>
      </c>
      <c r="H1671" s="24">
        <v>2050</v>
      </c>
      <c r="I1671" s="27">
        <v>0.5</v>
      </c>
      <c r="J1671" s="70">
        <v>17770</v>
      </c>
      <c r="K1671" s="27">
        <f t="shared" si="138"/>
        <v>50770</v>
      </c>
      <c r="L1671" s="71">
        <v>55000</v>
      </c>
      <c r="M1671" s="71">
        <v>220</v>
      </c>
      <c r="N1671" s="27">
        <f t="shared" si="139"/>
        <v>220.5</v>
      </c>
    </row>
    <row r="1672" spans="1:16" x14ac:dyDescent="0.2">
      <c r="A1672" s="67" t="s">
        <v>3801</v>
      </c>
      <c r="C1672" s="72">
        <v>43325</v>
      </c>
      <c r="D1672" s="22" t="s">
        <v>3802</v>
      </c>
      <c r="E1672" s="67">
        <v>0.22420000000000001</v>
      </c>
      <c r="F1672" s="24" t="s">
        <v>3803</v>
      </c>
      <c r="G1672" s="24" t="s">
        <v>3804</v>
      </c>
      <c r="H1672" s="24">
        <v>1190</v>
      </c>
      <c r="I1672" s="27">
        <v>0.5</v>
      </c>
      <c r="J1672" s="70">
        <v>33110</v>
      </c>
      <c r="K1672" s="27">
        <f t="shared" si="138"/>
        <v>94600</v>
      </c>
      <c r="N1672" s="27">
        <f t="shared" si="139"/>
        <v>0.5</v>
      </c>
    </row>
    <row r="1673" spans="1:16" x14ac:dyDescent="0.2">
      <c r="A1673" s="67">
        <v>585</v>
      </c>
      <c r="C1673" s="72">
        <v>43326</v>
      </c>
      <c r="D1673" s="22" t="s">
        <v>3805</v>
      </c>
      <c r="E1673" s="67" t="s">
        <v>3808</v>
      </c>
      <c r="F1673" s="24" t="s">
        <v>3810</v>
      </c>
      <c r="G1673" s="25" t="s">
        <v>3811</v>
      </c>
      <c r="H1673" s="24">
        <v>1040</v>
      </c>
      <c r="I1673" s="27">
        <v>1.5</v>
      </c>
      <c r="J1673" s="70">
        <v>29440</v>
      </c>
      <c r="K1673" s="27">
        <f t="shared" si="138"/>
        <v>84110</v>
      </c>
      <c r="L1673" s="71">
        <v>54500</v>
      </c>
      <c r="M1673" s="71">
        <v>218</v>
      </c>
      <c r="N1673" s="27">
        <f t="shared" si="139"/>
        <v>219.5</v>
      </c>
    </row>
    <row r="1674" spans="1:16" x14ac:dyDescent="0.2">
      <c r="D1674" s="22" t="s">
        <v>3806</v>
      </c>
      <c r="E1674" s="67">
        <v>0.1653</v>
      </c>
      <c r="F1674" s="24" t="s">
        <v>87</v>
      </c>
      <c r="G1674" s="25" t="s">
        <v>87</v>
      </c>
      <c r="K1674" s="27">
        <f t="shared" si="138"/>
        <v>0</v>
      </c>
      <c r="N1674" s="27">
        <f t="shared" si="139"/>
        <v>0</v>
      </c>
    </row>
    <row r="1675" spans="1:16" x14ac:dyDescent="0.2">
      <c r="D1675" s="22" t="s">
        <v>3807</v>
      </c>
      <c r="E1675" s="67" t="s">
        <v>3809</v>
      </c>
      <c r="F1675" s="24" t="s">
        <v>87</v>
      </c>
      <c r="G1675" s="25" t="s">
        <v>87</v>
      </c>
      <c r="K1675" s="27">
        <f t="shared" si="138"/>
        <v>0</v>
      </c>
      <c r="N1675" s="27">
        <f t="shared" si="139"/>
        <v>0</v>
      </c>
    </row>
    <row r="1676" spans="1:16" x14ac:dyDescent="0.2">
      <c r="A1676" s="67">
        <v>586</v>
      </c>
      <c r="C1676" s="72">
        <v>43326</v>
      </c>
      <c r="D1676" s="22" t="s">
        <v>3812</v>
      </c>
      <c r="E1676" s="67">
        <v>25.0684</v>
      </c>
      <c r="F1676" s="24" t="s">
        <v>3813</v>
      </c>
      <c r="G1676" s="25" t="s">
        <v>3814</v>
      </c>
      <c r="H1676" s="24">
        <v>1150</v>
      </c>
      <c r="I1676" s="27">
        <v>0.5</v>
      </c>
      <c r="J1676" s="70">
        <v>69340</v>
      </c>
      <c r="K1676" s="27">
        <f t="shared" si="138"/>
        <v>198110</v>
      </c>
      <c r="L1676" s="71">
        <v>75000</v>
      </c>
      <c r="M1676" s="71">
        <v>300</v>
      </c>
      <c r="N1676" s="27">
        <f t="shared" si="139"/>
        <v>300.5</v>
      </c>
    </row>
    <row r="1677" spans="1:16" x14ac:dyDescent="0.2">
      <c r="A1677" s="67">
        <v>587</v>
      </c>
      <c r="C1677" s="72">
        <v>43326</v>
      </c>
      <c r="D1677" s="22" t="s">
        <v>3815</v>
      </c>
      <c r="E1677" s="67">
        <v>2.75E-2</v>
      </c>
      <c r="F1677" s="24" t="s">
        <v>3817</v>
      </c>
      <c r="G1677" s="25" t="s">
        <v>3479</v>
      </c>
      <c r="H1677" s="24">
        <v>3010</v>
      </c>
      <c r="I1677" s="27">
        <v>1</v>
      </c>
      <c r="J1677" s="70">
        <v>2860</v>
      </c>
      <c r="K1677" s="27">
        <f t="shared" si="138"/>
        <v>8170</v>
      </c>
      <c r="L1677" s="71">
        <v>5000</v>
      </c>
      <c r="M1677" s="71">
        <v>20</v>
      </c>
      <c r="N1677" s="27">
        <f t="shared" si="139"/>
        <v>21</v>
      </c>
    </row>
    <row r="1678" spans="1:16" s="43" customFormat="1" x14ac:dyDescent="0.2">
      <c r="A1678" s="39"/>
      <c r="B1678" s="40"/>
      <c r="C1678" s="41"/>
      <c r="D1678" s="42" t="s">
        <v>3816</v>
      </c>
      <c r="E1678" s="39">
        <v>8.8400000000000006E-2</v>
      </c>
      <c r="F1678" s="43" t="s">
        <v>87</v>
      </c>
      <c r="G1678" s="44" t="s">
        <v>87</v>
      </c>
      <c r="I1678" s="45"/>
      <c r="J1678" s="45"/>
      <c r="K1678" s="45">
        <f t="shared" ref="K1678:K1741" si="140">ROUND(J1678/0.35,-1)</f>
        <v>0</v>
      </c>
      <c r="L1678" s="46"/>
      <c r="M1678" s="46"/>
      <c r="N1678" s="45">
        <f t="shared" ref="N1678:N1741" si="141">SUM(I1678+M1678)</f>
        <v>0</v>
      </c>
      <c r="O1678" s="47"/>
    </row>
    <row r="1679" spans="1:16" x14ac:dyDescent="0.2">
      <c r="N1679" s="27">
        <f>SUM(N1669:N1678)</f>
        <v>763</v>
      </c>
      <c r="O1679" s="36">
        <v>68410</v>
      </c>
    </row>
    <row r="1681" spans="1:16" ht="15" x14ac:dyDescent="0.25">
      <c r="A1681" s="67" t="s">
        <v>3800</v>
      </c>
      <c r="C1681" s="72">
        <v>43326</v>
      </c>
      <c r="D1681" s="22" t="s">
        <v>3792</v>
      </c>
      <c r="E1681" s="67">
        <v>3</v>
      </c>
      <c r="F1681" s="24" t="s">
        <v>3791</v>
      </c>
      <c r="G1681" s="24" t="s">
        <v>3790</v>
      </c>
      <c r="H1681" s="24">
        <v>1030</v>
      </c>
      <c r="I1681" s="27">
        <v>0.5</v>
      </c>
      <c r="J1681" s="70">
        <v>63020</v>
      </c>
      <c r="K1681" s="27">
        <v>180060</v>
      </c>
      <c r="N1681" s="27">
        <v>0.5</v>
      </c>
      <c r="O1681" s="38"/>
      <c r="P1681" s="60"/>
    </row>
    <row r="1682" spans="1:16" x14ac:dyDescent="0.2">
      <c r="A1682" s="67">
        <v>588</v>
      </c>
      <c r="C1682" s="72">
        <v>43326</v>
      </c>
      <c r="D1682" s="22" t="s">
        <v>3818</v>
      </c>
      <c r="E1682" s="67">
        <v>65.051000000000002</v>
      </c>
      <c r="F1682" s="24" t="s">
        <v>3813</v>
      </c>
      <c r="G1682" s="25" t="s">
        <v>3820</v>
      </c>
      <c r="H1682" s="24">
        <v>1150</v>
      </c>
      <c r="I1682" s="27">
        <v>1</v>
      </c>
      <c r="J1682" s="70">
        <v>99770</v>
      </c>
      <c r="K1682" s="27">
        <f t="shared" si="140"/>
        <v>285060</v>
      </c>
      <c r="L1682" s="71">
        <v>335000</v>
      </c>
      <c r="M1682" s="71">
        <v>1340</v>
      </c>
      <c r="N1682" s="27">
        <f t="shared" si="141"/>
        <v>1341</v>
      </c>
    </row>
    <row r="1683" spans="1:16" x14ac:dyDescent="0.2">
      <c r="D1683" s="22" t="s">
        <v>3819</v>
      </c>
      <c r="E1683" s="67">
        <v>60</v>
      </c>
      <c r="F1683" s="24" t="s">
        <v>87</v>
      </c>
      <c r="G1683" s="25" t="s">
        <v>87</v>
      </c>
      <c r="K1683" s="27">
        <f t="shared" si="140"/>
        <v>0</v>
      </c>
      <c r="N1683" s="27">
        <f t="shared" si="141"/>
        <v>0</v>
      </c>
    </row>
    <row r="1684" spans="1:16" x14ac:dyDescent="0.2">
      <c r="A1684" s="67">
        <v>589</v>
      </c>
      <c r="C1684" s="72">
        <v>43326</v>
      </c>
      <c r="D1684" s="22" t="s">
        <v>3818</v>
      </c>
      <c r="E1684" s="67">
        <v>170.72</v>
      </c>
      <c r="F1684" s="24" t="s">
        <v>3813</v>
      </c>
      <c r="G1684" s="25" t="s">
        <v>3821</v>
      </c>
      <c r="H1684" s="24">
        <v>1150</v>
      </c>
      <c r="I1684" s="27">
        <v>0.5</v>
      </c>
      <c r="J1684" s="70">
        <v>194720</v>
      </c>
      <c r="K1684" s="27">
        <f t="shared" si="140"/>
        <v>556340</v>
      </c>
      <c r="L1684" s="71">
        <v>656857.94999999995</v>
      </c>
      <c r="M1684" s="71">
        <v>2627.5</v>
      </c>
      <c r="N1684" s="27">
        <f t="shared" si="141"/>
        <v>2628</v>
      </c>
    </row>
    <row r="1685" spans="1:16" x14ac:dyDescent="0.2">
      <c r="F1685" s="24" t="s">
        <v>87</v>
      </c>
      <c r="G1685" s="25" t="s">
        <v>87</v>
      </c>
      <c r="K1685" s="27">
        <f t="shared" si="140"/>
        <v>0</v>
      </c>
      <c r="N1685" s="27">
        <f t="shared" si="141"/>
        <v>0</v>
      </c>
    </row>
    <row r="1686" spans="1:16" x14ac:dyDescent="0.2">
      <c r="A1686" s="67" t="s">
        <v>3822</v>
      </c>
      <c r="C1686" s="72">
        <v>43326</v>
      </c>
      <c r="D1686" s="22" t="s">
        <v>3823</v>
      </c>
      <c r="E1686" s="67" t="s">
        <v>3824</v>
      </c>
      <c r="F1686" s="24" t="s">
        <v>3825</v>
      </c>
      <c r="G1686" s="24" t="s">
        <v>3826</v>
      </c>
      <c r="H1686" s="24">
        <v>3010</v>
      </c>
      <c r="I1686" s="27">
        <v>0.5</v>
      </c>
      <c r="J1686" s="70">
        <v>55200</v>
      </c>
      <c r="K1686" s="27">
        <f t="shared" si="140"/>
        <v>157710</v>
      </c>
      <c r="N1686" s="27">
        <f t="shared" si="141"/>
        <v>0.5</v>
      </c>
    </row>
    <row r="1687" spans="1:16" x14ac:dyDescent="0.2">
      <c r="A1687" s="67" t="s">
        <v>3827</v>
      </c>
      <c r="C1687" s="72">
        <v>43327</v>
      </c>
      <c r="D1687" s="22" t="s">
        <v>3828</v>
      </c>
      <c r="E1687" s="67" t="s">
        <v>3840</v>
      </c>
      <c r="F1687" s="24" t="s">
        <v>3849</v>
      </c>
      <c r="G1687" s="24" t="s">
        <v>3850</v>
      </c>
      <c r="H1687" s="24">
        <v>3010</v>
      </c>
      <c r="I1687" s="27">
        <v>6.5</v>
      </c>
      <c r="J1687" s="70">
        <v>137350</v>
      </c>
      <c r="K1687" s="27">
        <f t="shared" si="140"/>
        <v>392430</v>
      </c>
      <c r="N1687" s="27">
        <f t="shared" si="141"/>
        <v>6.5</v>
      </c>
    </row>
    <row r="1688" spans="1:16" x14ac:dyDescent="0.2">
      <c r="D1688" s="22" t="s">
        <v>3829</v>
      </c>
      <c r="E1688" s="67">
        <v>0.24110000000000001</v>
      </c>
      <c r="F1688" s="24" t="s">
        <v>87</v>
      </c>
      <c r="G1688" s="25" t="s">
        <v>87</v>
      </c>
      <c r="K1688" s="27">
        <f t="shared" si="140"/>
        <v>0</v>
      </c>
      <c r="N1688" s="27">
        <f t="shared" si="141"/>
        <v>0</v>
      </c>
    </row>
    <row r="1689" spans="1:16" x14ac:dyDescent="0.2">
      <c r="D1689" s="22" t="s">
        <v>3830</v>
      </c>
      <c r="E1689" s="67" t="s">
        <v>3841</v>
      </c>
      <c r="F1689" s="24" t="s">
        <v>87</v>
      </c>
      <c r="G1689" s="25" t="s">
        <v>87</v>
      </c>
      <c r="K1689" s="27">
        <f t="shared" si="140"/>
        <v>0</v>
      </c>
      <c r="N1689" s="27">
        <f t="shared" si="141"/>
        <v>0</v>
      </c>
    </row>
    <row r="1690" spans="1:16" x14ac:dyDescent="0.2">
      <c r="D1690" s="22" t="s">
        <v>3831</v>
      </c>
      <c r="E1690" s="67" t="s">
        <v>3842</v>
      </c>
      <c r="F1690" s="24" t="s">
        <v>87</v>
      </c>
      <c r="G1690" s="25" t="s">
        <v>87</v>
      </c>
      <c r="K1690" s="27">
        <f t="shared" si="140"/>
        <v>0</v>
      </c>
      <c r="N1690" s="27">
        <f t="shared" si="141"/>
        <v>0</v>
      </c>
    </row>
    <row r="1691" spans="1:16" x14ac:dyDescent="0.2">
      <c r="D1691" s="22" t="s">
        <v>3832</v>
      </c>
      <c r="E1691" s="67" t="s">
        <v>3843</v>
      </c>
      <c r="F1691" s="24" t="s">
        <v>87</v>
      </c>
      <c r="G1691" s="25" t="s">
        <v>87</v>
      </c>
      <c r="K1691" s="27">
        <f t="shared" si="140"/>
        <v>0</v>
      </c>
      <c r="N1691" s="27">
        <f t="shared" si="141"/>
        <v>0</v>
      </c>
    </row>
    <row r="1692" spans="1:16" x14ac:dyDescent="0.2">
      <c r="D1692" s="22" t="s">
        <v>3833</v>
      </c>
      <c r="E1692" s="67" t="s">
        <v>3844</v>
      </c>
      <c r="F1692" s="24" t="s">
        <v>87</v>
      </c>
      <c r="G1692" s="25" t="s">
        <v>87</v>
      </c>
      <c r="K1692" s="27">
        <f t="shared" si="140"/>
        <v>0</v>
      </c>
      <c r="N1692" s="27">
        <f t="shared" si="141"/>
        <v>0</v>
      </c>
    </row>
    <row r="1693" spans="1:16" x14ac:dyDescent="0.2">
      <c r="D1693" s="22" t="s">
        <v>3834</v>
      </c>
      <c r="E1693" s="67" t="s">
        <v>3845</v>
      </c>
      <c r="F1693" s="24" t="s">
        <v>87</v>
      </c>
      <c r="G1693" s="25" t="s">
        <v>87</v>
      </c>
      <c r="K1693" s="27">
        <f t="shared" si="140"/>
        <v>0</v>
      </c>
      <c r="N1693" s="27">
        <f t="shared" si="141"/>
        <v>0</v>
      </c>
    </row>
    <row r="1694" spans="1:16" x14ac:dyDescent="0.2">
      <c r="D1694" s="22" t="s">
        <v>3835</v>
      </c>
      <c r="E1694" s="67" t="s">
        <v>3846</v>
      </c>
      <c r="F1694" s="24" t="s">
        <v>87</v>
      </c>
      <c r="G1694" s="25" t="s">
        <v>87</v>
      </c>
      <c r="K1694" s="27">
        <f t="shared" si="140"/>
        <v>0</v>
      </c>
      <c r="N1694" s="27">
        <f t="shared" si="141"/>
        <v>0</v>
      </c>
    </row>
    <row r="1695" spans="1:16" x14ac:dyDescent="0.2">
      <c r="D1695" s="22" t="s">
        <v>3836</v>
      </c>
      <c r="E1695" s="67" t="s">
        <v>3847</v>
      </c>
      <c r="F1695" s="24" t="s">
        <v>87</v>
      </c>
      <c r="G1695" s="25" t="s">
        <v>87</v>
      </c>
      <c r="K1695" s="27">
        <f t="shared" si="140"/>
        <v>0</v>
      </c>
      <c r="N1695" s="27">
        <f t="shared" si="141"/>
        <v>0</v>
      </c>
    </row>
    <row r="1696" spans="1:16" x14ac:dyDescent="0.2">
      <c r="D1696" s="22" t="s">
        <v>3837</v>
      </c>
      <c r="E1696" s="67">
        <v>0.1205</v>
      </c>
      <c r="F1696" s="24" t="s">
        <v>87</v>
      </c>
      <c r="G1696" s="25" t="s">
        <v>87</v>
      </c>
      <c r="K1696" s="27">
        <f t="shared" si="140"/>
        <v>0</v>
      </c>
      <c r="N1696" s="27">
        <f t="shared" si="141"/>
        <v>0</v>
      </c>
    </row>
    <row r="1697" spans="1:15" x14ac:dyDescent="0.2">
      <c r="D1697" s="22" t="s">
        <v>3838</v>
      </c>
      <c r="E1697" s="67" t="s">
        <v>3848</v>
      </c>
      <c r="F1697" s="24" t="s">
        <v>87</v>
      </c>
      <c r="G1697" s="25" t="s">
        <v>87</v>
      </c>
      <c r="K1697" s="27">
        <f t="shared" si="140"/>
        <v>0</v>
      </c>
      <c r="N1697" s="27">
        <f t="shared" si="141"/>
        <v>0</v>
      </c>
    </row>
    <row r="1698" spans="1:15" x14ac:dyDescent="0.2">
      <c r="D1698" s="22" t="s">
        <v>3839</v>
      </c>
      <c r="E1698" s="67">
        <v>0.23719999999999999</v>
      </c>
      <c r="F1698" s="24" t="s">
        <v>87</v>
      </c>
      <c r="G1698" s="25" t="s">
        <v>87</v>
      </c>
      <c r="K1698" s="27">
        <f t="shared" si="140"/>
        <v>0</v>
      </c>
      <c r="N1698" s="27">
        <f t="shared" si="141"/>
        <v>0</v>
      </c>
    </row>
    <row r="1699" spans="1:15" x14ac:dyDescent="0.2">
      <c r="D1699" s="22" t="s">
        <v>3852</v>
      </c>
      <c r="E1699" s="67">
        <v>0.62660000000000005</v>
      </c>
      <c r="F1699" s="24" t="s">
        <v>87</v>
      </c>
      <c r="G1699" s="25" t="s">
        <v>87</v>
      </c>
      <c r="K1699" s="27">
        <f t="shared" si="140"/>
        <v>0</v>
      </c>
      <c r="N1699" s="27">
        <f t="shared" si="141"/>
        <v>0</v>
      </c>
    </row>
    <row r="1700" spans="1:15" x14ac:dyDescent="0.2">
      <c r="A1700" s="67" t="s">
        <v>3851</v>
      </c>
      <c r="C1700" s="72">
        <v>43327</v>
      </c>
      <c r="D1700" s="22" t="s">
        <v>3853</v>
      </c>
      <c r="E1700" s="67">
        <v>0.5</v>
      </c>
      <c r="F1700" s="24" t="s">
        <v>3854</v>
      </c>
      <c r="G1700" s="25" t="s">
        <v>3855</v>
      </c>
      <c r="H1700" s="24">
        <v>1040</v>
      </c>
      <c r="I1700" s="27">
        <v>0.5</v>
      </c>
      <c r="J1700" s="70">
        <v>7790</v>
      </c>
      <c r="K1700" s="27">
        <f t="shared" si="140"/>
        <v>22260</v>
      </c>
      <c r="N1700" s="27">
        <f t="shared" si="141"/>
        <v>0.5</v>
      </c>
    </row>
    <row r="1701" spans="1:15" x14ac:dyDescent="0.2">
      <c r="A1701" s="67" t="s">
        <v>3856</v>
      </c>
      <c r="C1701" s="72">
        <v>43327</v>
      </c>
      <c r="D1701" s="22" t="s">
        <v>3857</v>
      </c>
      <c r="E1701" s="67">
        <v>80</v>
      </c>
      <c r="F1701" s="24" t="s">
        <v>3859</v>
      </c>
      <c r="G1701" s="25" t="s">
        <v>3860</v>
      </c>
      <c r="H1701" s="24">
        <v>1120</v>
      </c>
      <c r="I1701" s="27">
        <v>1</v>
      </c>
      <c r="J1701" s="70" t="s">
        <v>3861</v>
      </c>
      <c r="K1701" s="27" t="s">
        <v>3861</v>
      </c>
      <c r="N1701" s="27">
        <f t="shared" si="141"/>
        <v>1</v>
      </c>
    </row>
    <row r="1702" spans="1:15" x14ac:dyDescent="0.2">
      <c r="D1702" s="22" t="s">
        <v>3858</v>
      </c>
      <c r="E1702" s="67">
        <v>40</v>
      </c>
      <c r="F1702" s="24" t="s">
        <v>87</v>
      </c>
      <c r="G1702" s="25" t="s">
        <v>87</v>
      </c>
      <c r="K1702" s="27">
        <f t="shared" si="140"/>
        <v>0</v>
      </c>
      <c r="N1702" s="27">
        <f t="shared" si="141"/>
        <v>0</v>
      </c>
    </row>
    <row r="1703" spans="1:15" x14ac:dyDescent="0.2">
      <c r="A1703" s="67">
        <v>590</v>
      </c>
      <c r="C1703" s="72">
        <v>43327</v>
      </c>
      <c r="D1703" s="22" t="s">
        <v>3862</v>
      </c>
      <c r="E1703" s="67">
        <v>9.0269999999999992</v>
      </c>
      <c r="F1703" s="24" t="s">
        <v>3863</v>
      </c>
      <c r="G1703" s="25" t="s">
        <v>3864</v>
      </c>
      <c r="H1703" s="24">
        <v>1220</v>
      </c>
      <c r="I1703" s="27">
        <v>0.5</v>
      </c>
      <c r="J1703" s="70">
        <v>12310</v>
      </c>
      <c r="K1703" s="27">
        <f t="shared" si="140"/>
        <v>35170</v>
      </c>
      <c r="L1703" s="71">
        <v>106067</v>
      </c>
      <c r="M1703" s="71">
        <v>424.27</v>
      </c>
      <c r="N1703" s="27">
        <f t="shared" si="141"/>
        <v>424.77</v>
      </c>
    </row>
    <row r="1704" spans="1:15" x14ac:dyDescent="0.2">
      <c r="A1704" s="67">
        <v>591</v>
      </c>
      <c r="C1704" s="72">
        <v>43327</v>
      </c>
      <c r="D1704" s="22" t="s">
        <v>3865</v>
      </c>
      <c r="E1704" s="67">
        <v>0.17219999999999999</v>
      </c>
      <c r="F1704" s="24" t="s">
        <v>3866</v>
      </c>
      <c r="G1704" s="24" t="s">
        <v>3542</v>
      </c>
      <c r="H1704" s="24">
        <v>3010</v>
      </c>
      <c r="I1704" s="27">
        <v>0.5</v>
      </c>
      <c r="J1704" s="70">
        <v>28400</v>
      </c>
      <c r="K1704" s="27">
        <f t="shared" si="140"/>
        <v>81140</v>
      </c>
      <c r="L1704" s="71">
        <v>116000</v>
      </c>
      <c r="M1704" s="71">
        <v>464</v>
      </c>
      <c r="N1704" s="27">
        <f t="shared" si="141"/>
        <v>464.5</v>
      </c>
    </row>
    <row r="1705" spans="1:15" s="43" customFormat="1" x14ac:dyDescent="0.2">
      <c r="A1705" s="39">
        <v>592</v>
      </c>
      <c r="B1705" s="40"/>
      <c r="C1705" s="41">
        <v>43327</v>
      </c>
      <c r="D1705" s="42" t="s">
        <v>3867</v>
      </c>
      <c r="E1705" s="39" t="s">
        <v>3868</v>
      </c>
      <c r="F1705" s="43" t="s">
        <v>3869</v>
      </c>
      <c r="G1705" s="44" t="s">
        <v>3870</v>
      </c>
      <c r="H1705" s="43">
        <v>1100</v>
      </c>
      <c r="I1705" s="45">
        <v>0.5</v>
      </c>
      <c r="J1705" s="45">
        <v>57960</v>
      </c>
      <c r="K1705" s="45">
        <f t="shared" si="140"/>
        <v>165600</v>
      </c>
      <c r="L1705" s="46">
        <v>150000</v>
      </c>
      <c r="M1705" s="46">
        <v>600</v>
      </c>
      <c r="N1705" s="45">
        <f t="shared" si="141"/>
        <v>600.5</v>
      </c>
      <c r="O1705" s="47"/>
    </row>
    <row r="1706" spans="1:15" x14ac:dyDescent="0.2">
      <c r="N1706" s="27">
        <f>SUM(N1681:N1705)</f>
        <v>5467.77</v>
      </c>
      <c r="O1706" s="36">
        <v>68445</v>
      </c>
    </row>
    <row r="1708" spans="1:15" x14ac:dyDescent="0.2">
      <c r="A1708" s="67" t="s">
        <v>3871</v>
      </c>
      <c r="C1708" s="72">
        <v>43328</v>
      </c>
      <c r="D1708" s="22" t="s">
        <v>466</v>
      </c>
      <c r="E1708" s="67">
        <v>6.3940000000000001</v>
      </c>
      <c r="F1708" s="24" t="s">
        <v>3872</v>
      </c>
      <c r="G1708" s="25" t="s">
        <v>3873</v>
      </c>
      <c r="H1708" s="24">
        <v>1130</v>
      </c>
      <c r="I1708" s="27">
        <v>0.5</v>
      </c>
      <c r="J1708" s="70">
        <v>11080</v>
      </c>
      <c r="K1708" s="27">
        <f t="shared" si="140"/>
        <v>31660</v>
      </c>
      <c r="N1708" s="27">
        <f t="shared" si="141"/>
        <v>0.5</v>
      </c>
      <c r="O1708" s="38"/>
    </row>
    <row r="1709" spans="1:15" x14ac:dyDescent="0.2">
      <c r="A1709" s="67">
        <v>594</v>
      </c>
      <c r="C1709" s="72">
        <v>43328</v>
      </c>
      <c r="D1709" s="22" t="s">
        <v>3874</v>
      </c>
      <c r="E1709" s="67" t="s">
        <v>3875</v>
      </c>
      <c r="F1709" s="24" t="s">
        <v>3876</v>
      </c>
      <c r="G1709" s="25" t="s">
        <v>3877</v>
      </c>
      <c r="H1709" s="24">
        <v>3010</v>
      </c>
      <c r="I1709" s="27">
        <v>0.5</v>
      </c>
      <c r="J1709" s="70">
        <v>11530</v>
      </c>
      <c r="K1709" s="27">
        <f t="shared" si="140"/>
        <v>32940</v>
      </c>
      <c r="L1709" s="71">
        <v>18000</v>
      </c>
      <c r="M1709" s="71">
        <v>72</v>
      </c>
      <c r="N1709" s="27">
        <f t="shared" si="141"/>
        <v>72.5</v>
      </c>
      <c r="O1709" s="38"/>
    </row>
    <row r="1710" spans="1:15" x14ac:dyDescent="0.2">
      <c r="A1710" s="67">
        <v>595</v>
      </c>
      <c r="B1710" s="21" t="s">
        <v>118</v>
      </c>
      <c r="C1710" s="72">
        <v>43328</v>
      </c>
      <c r="D1710" s="22" t="s">
        <v>3878</v>
      </c>
      <c r="E1710" s="67">
        <v>0.1686</v>
      </c>
      <c r="F1710" s="24" t="s">
        <v>3879</v>
      </c>
      <c r="G1710" s="25" t="s">
        <v>3880</v>
      </c>
      <c r="H1710" s="24">
        <v>2050</v>
      </c>
      <c r="I1710" s="27">
        <v>0.5</v>
      </c>
      <c r="J1710" s="70">
        <v>29820</v>
      </c>
      <c r="K1710" s="27">
        <f t="shared" si="140"/>
        <v>85200</v>
      </c>
      <c r="L1710" s="71">
        <v>70000</v>
      </c>
      <c r="M1710" s="71">
        <v>280</v>
      </c>
      <c r="N1710" s="27">
        <f t="shared" si="141"/>
        <v>280.5</v>
      </c>
      <c r="O1710" s="38"/>
    </row>
    <row r="1711" spans="1:15" x14ac:dyDescent="0.2">
      <c r="A1711" s="67">
        <v>596</v>
      </c>
      <c r="C1711" s="72">
        <v>43329</v>
      </c>
      <c r="D1711" s="22" t="s">
        <v>3881</v>
      </c>
      <c r="E1711" s="67">
        <v>0.2</v>
      </c>
      <c r="F1711" s="24" t="s">
        <v>3883</v>
      </c>
      <c r="G1711" s="25" t="s">
        <v>3884</v>
      </c>
      <c r="H1711" s="24">
        <v>2040</v>
      </c>
      <c r="I1711" s="27">
        <v>1</v>
      </c>
      <c r="J1711" s="70">
        <v>28610</v>
      </c>
      <c r="K1711" s="27">
        <f t="shared" si="140"/>
        <v>81740</v>
      </c>
      <c r="L1711" s="71">
        <v>35000</v>
      </c>
      <c r="M1711" s="71">
        <v>140</v>
      </c>
      <c r="N1711" s="27">
        <f t="shared" si="141"/>
        <v>141</v>
      </c>
      <c r="O1711" s="38"/>
    </row>
    <row r="1712" spans="1:15" x14ac:dyDescent="0.2">
      <c r="D1712" s="22" t="s">
        <v>3882</v>
      </c>
      <c r="E1712" s="67">
        <v>0.2</v>
      </c>
      <c r="F1712" s="24" t="s">
        <v>87</v>
      </c>
      <c r="G1712" s="24" t="s">
        <v>87</v>
      </c>
      <c r="K1712" s="27">
        <f t="shared" si="140"/>
        <v>0</v>
      </c>
      <c r="N1712" s="27">
        <f t="shared" si="141"/>
        <v>0</v>
      </c>
      <c r="O1712" s="38"/>
    </row>
    <row r="1713" spans="1:15" x14ac:dyDescent="0.2">
      <c r="A1713" s="67" t="s">
        <v>3885</v>
      </c>
      <c r="C1713" s="72">
        <v>43329</v>
      </c>
      <c r="D1713" s="22" t="s">
        <v>3886</v>
      </c>
      <c r="E1713" s="67" t="s">
        <v>3887</v>
      </c>
      <c r="F1713" s="24" t="s">
        <v>3888</v>
      </c>
      <c r="G1713" s="25" t="s">
        <v>3889</v>
      </c>
      <c r="H1713" s="24">
        <v>3010</v>
      </c>
      <c r="I1713" s="27">
        <v>0.5</v>
      </c>
      <c r="J1713" s="70">
        <v>64450</v>
      </c>
      <c r="K1713" s="27">
        <f t="shared" si="140"/>
        <v>184140</v>
      </c>
      <c r="N1713" s="27">
        <f t="shared" si="141"/>
        <v>0.5</v>
      </c>
      <c r="O1713" s="38"/>
    </row>
    <row r="1714" spans="1:15" x14ac:dyDescent="0.2">
      <c r="A1714" s="67">
        <v>597</v>
      </c>
      <c r="C1714" s="72">
        <v>43329</v>
      </c>
      <c r="D1714" s="22" t="s">
        <v>3890</v>
      </c>
      <c r="E1714" s="67" t="s">
        <v>2596</v>
      </c>
      <c r="F1714" s="24" t="s">
        <v>2597</v>
      </c>
      <c r="G1714" s="25" t="s">
        <v>3891</v>
      </c>
      <c r="H1714" s="24">
        <v>3010</v>
      </c>
      <c r="I1714" s="27">
        <v>0.5</v>
      </c>
      <c r="J1714" s="70">
        <v>13490</v>
      </c>
      <c r="K1714" s="27">
        <f t="shared" si="140"/>
        <v>38540</v>
      </c>
      <c r="L1714" s="71">
        <v>45400</v>
      </c>
      <c r="M1714" s="71">
        <v>181.6</v>
      </c>
      <c r="N1714" s="27">
        <f t="shared" si="141"/>
        <v>182.1</v>
      </c>
      <c r="O1714" s="38"/>
    </row>
    <row r="1715" spans="1:15" x14ac:dyDescent="0.2">
      <c r="A1715" s="67" t="s">
        <v>3892</v>
      </c>
      <c r="C1715" s="72">
        <v>43329</v>
      </c>
      <c r="D1715" s="22" t="s">
        <v>397</v>
      </c>
      <c r="E1715" s="67">
        <v>0.28000000000000003</v>
      </c>
      <c r="F1715" s="24" t="s">
        <v>3893</v>
      </c>
      <c r="G1715" s="25" t="s">
        <v>3894</v>
      </c>
      <c r="H1715" s="24">
        <v>1100</v>
      </c>
      <c r="I1715" s="27">
        <v>1</v>
      </c>
      <c r="J1715" s="70">
        <v>19980</v>
      </c>
      <c r="K1715" s="27">
        <f t="shared" si="140"/>
        <v>57090</v>
      </c>
      <c r="N1715" s="27">
        <f t="shared" si="141"/>
        <v>1</v>
      </c>
      <c r="O1715" s="38"/>
    </row>
    <row r="1716" spans="1:15" x14ac:dyDescent="0.2">
      <c r="D1716" s="22" t="s">
        <v>398</v>
      </c>
      <c r="E1716" s="67">
        <v>0.36</v>
      </c>
      <c r="F1716" s="24" t="s">
        <v>87</v>
      </c>
      <c r="G1716" s="25" t="s">
        <v>87</v>
      </c>
      <c r="K1716" s="27">
        <f t="shared" si="140"/>
        <v>0</v>
      </c>
      <c r="N1716" s="27">
        <f t="shared" si="141"/>
        <v>0</v>
      </c>
      <c r="O1716" s="38"/>
    </row>
    <row r="1717" spans="1:15" x14ac:dyDescent="0.2">
      <c r="A1717" s="67">
        <v>598</v>
      </c>
      <c r="C1717" s="72">
        <v>43329</v>
      </c>
      <c r="D1717" s="22" t="s">
        <v>737</v>
      </c>
      <c r="E1717" s="67">
        <v>0.32319999999999999</v>
      </c>
      <c r="F1717" s="24" t="s">
        <v>3895</v>
      </c>
      <c r="G1717" s="25" t="s">
        <v>739</v>
      </c>
      <c r="H1717" s="24">
        <v>3010</v>
      </c>
      <c r="I1717" s="27">
        <v>0.5</v>
      </c>
      <c r="J1717" s="70">
        <v>27010</v>
      </c>
      <c r="K1717" s="27">
        <f t="shared" si="140"/>
        <v>77170</v>
      </c>
      <c r="L1717" s="71">
        <v>74134</v>
      </c>
      <c r="M1717" s="71">
        <v>296.54000000000002</v>
      </c>
      <c r="N1717" s="27">
        <f t="shared" si="141"/>
        <v>297.04000000000002</v>
      </c>
      <c r="O1717" s="38"/>
    </row>
    <row r="1718" spans="1:15" x14ac:dyDescent="0.2">
      <c r="A1718" s="67" t="s">
        <v>3896</v>
      </c>
      <c r="C1718" s="72">
        <v>43329</v>
      </c>
      <c r="D1718" s="22" t="s">
        <v>3897</v>
      </c>
      <c r="E1718" s="67" t="s">
        <v>3898</v>
      </c>
      <c r="F1718" s="24" t="s">
        <v>3901</v>
      </c>
      <c r="G1718" s="25" t="s">
        <v>3902</v>
      </c>
      <c r="H1718" s="24">
        <v>1150</v>
      </c>
      <c r="I1718" s="27">
        <v>1</v>
      </c>
      <c r="J1718" s="70">
        <v>69210</v>
      </c>
      <c r="K1718" s="27">
        <f t="shared" si="140"/>
        <v>197740</v>
      </c>
      <c r="N1718" s="27">
        <f t="shared" si="141"/>
        <v>1</v>
      </c>
      <c r="O1718" s="38"/>
    </row>
    <row r="1719" spans="1:15" x14ac:dyDescent="0.2">
      <c r="D1719" s="22" t="s">
        <v>3899</v>
      </c>
      <c r="E1719" s="67" t="s">
        <v>3900</v>
      </c>
      <c r="F1719" s="24" t="s">
        <v>87</v>
      </c>
      <c r="G1719" s="25" t="s">
        <v>87</v>
      </c>
      <c r="K1719" s="27">
        <f t="shared" si="140"/>
        <v>0</v>
      </c>
      <c r="N1719" s="27">
        <f t="shared" si="141"/>
        <v>0</v>
      </c>
      <c r="O1719" s="38"/>
    </row>
    <row r="1720" spans="1:15" x14ac:dyDescent="0.2">
      <c r="A1720" s="67" t="s">
        <v>3903</v>
      </c>
      <c r="C1720" s="72">
        <v>43329</v>
      </c>
      <c r="D1720" s="22" t="s">
        <v>3904</v>
      </c>
      <c r="E1720" s="67">
        <v>3.2189999999999999</v>
      </c>
      <c r="F1720" s="24" t="s">
        <v>3901</v>
      </c>
      <c r="G1720" s="24" t="s">
        <v>3905</v>
      </c>
      <c r="H1720" s="24">
        <v>1150</v>
      </c>
      <c r="I1720" s="27">
        <v>0.5</v>
      </c>
      <c r="J1720" s="70">
        <v>65180</v>
      </c>
      <c r="K1720" s="27">
        <f t="shared" si="140"/>
        <v>186230</v>
      </c>
      <c r="N1720" s="27">
        <f t="shared" si="141"/>
        <v>0.5</v>
      </c>
      <c r="O1720" s="38"/>
    </row>
    <row r="1721" spans="1:15" x14ac:dyDescent="0.2">
      <c r="A1721" s="67" t="s">
        <v>3906</v>
      </c>
      <c r="C1721" s="72">
        <v>43329</v>
      </c>
      <c r="D1721" s="22" t="s">
        <v>2319</v>
      </c>
      <c r="E1721" s="67">
        <v>2.077</v>
      </c>
      <c r="F1721" s="24" t="s">
        <v>2321</v>
      </c>
      <c r="G1721" s="24" t="s">
        <v>3907</v>
      </c>
      <c r="H1721" s="24">
        <v>1090</v>
      </c>
      <c r="I1721" s="27">
        <v>0.5</v>
      </c>
      <c r="J1721" s="70">
        <v>11620</v>
      </c>
      <c r="K1721" s="27">
        <f t="shared" si="140"/>
        <v>33200</v>
      </c>
      <c r="N1721" s="27">
        <f t="shared" si="141"/>
        <v>0.5</v>
      </c>
      <c r="O1721" s="38"/>
    </row>
    <row r="1722" spans="1:15" x14ac:dyDescent="0.2">
      <c r="A1722" s="67" t="s">
        <v>3908</v>
      </c>
      <c r="C1722" s="72">
        <v>43329</v>
      </c>
      <c r="D1722" s="22" t="s">
        <v>3909</v>
      </c>
      <c r="E1722" s="67">
        <v>0.34399999999999997</v>
      </c>
      <c r="F1722" s="24" t="s">
        <v>3910</v>
      </c>
      <c r="G1722" s="25" t="s">
        <v>3911</v>
      </c>
      <c r="H1722" s="24">
        <v>3010</v>
      </c>
      <c r="I1722" s="27">
        <v>0.5</v>
      </c>
      <c r="J1722" s="70">
        <v>50490</v>
      </c>
      <c r="K1722" s="27">
        <f t="shared" si="140"/>
        <v>144260</v>
      </c>
      <c r="N1722" s="27">
        <f t="shared" si="141"/>
        <v>0.5</v>
      </c>
      <c r="O1722" s="38"/>
    </row>
    <row r="1723" spans="1:15" x14ac:dyDescent="0.2">
      <c r="A1723" s="67">
        <v>599</v>
      </c>
      <c r="C1723" s="72">
        <v>43329</v>
      </c>
      <c r="D1723" s="22" t="s">
        <v>3912</v>
      </c>
      <c r="E1723" s="67">
        <v>0.29830000000000001</v>
      </c>
      <c r="F1723" s="24" t="s">
        <v>3914</v>
      </c>
      <c r="G1723" s="25" t="s">
        <v>1185</v>
      </c>
      <c r="H1723" s="24">
        <v>3010</v>
      </c>
      <c r="I1723" s="27">
        <v>1</v>
      </c>
      <c r="J1723" s="70">
        <v>112920</v>
      </c>
      <c r="K1723" s="27">
        <f t="shared" si="140"/>
        <v>322630</v>
      </c>
      <c r="L1723" s="71">
        <v>225000</v>
      </c>
      <c r="M1723" s="71">
        <v>900</v>
      </c>
      <c r="N1723" s="27">
        <f t="shared" si="141"/>
        <v>901</v>
      </c>
      <c r="O1723" s="38"/>
    </row>
    <row r="1724" spans="1:15" x14ac:dyDescent="0.2">
      <c r="D1724" s="22" t="s">
        <v>3913</v>
      </c>
      <c r="E1724" s="67">
        <v>0.13</v>
      </c>
      <c r="F1724" s="24" t="s">
        <v>87</v>
      </c>
      <c r="G1724" s="25" t="s">
        <v>87</v>
      </c>
      <c r="K1724" s="27">
        <f t="shared" si="140"/>
        <v>0</v>
      </c>
      <c r="N1724" s="27">
        <f t="shared" si="141"/>
        <v>0</v>
      </c>
      <c r="O1724" s="38"/>
    </row>
    <row r="1725" spans="1:15" x14ac:dyDescent="0.2">
      <c r="A1725" s="67" t="s">
        <v>3915</v>
      </c>
      <c r="C1725" s="72">
        <v>43329</v>
      </c>
      <c r="D1725" s="22" t="s">
        <v>3916</v>
      </c>
      <c r="E1725" s="67">
        <v>4.8810000000000002</v>
      </c>
      <c r="F1725" s="24" t="s">
        <v>3917</v>
      </c>
      <c r="G1725" s="25" t="s">
        <v>3918</v>
      </c>
      <c r="H1725" s="24">
        <v>1100</v>
      </c>
      <c r="I1725" s="27">
        <v>0.5</v>
      </c>
      <c r="J1725" s="70">
        <v>31630</v>
      </c>
      <c r="K1725" s="27">
        <f t="shared" si="140"/>
        <v>90370</v>
      </c>
      <c r="N1725" s="27">
        <f t="shared" si="141"/>
        <v>0.5</v>
      </c>
      <c r="O1725" s="38"/>
    </row>
    <row r="1726" spans="1:15" x14ac:dyDescent="0.2">
      <c r="A1726" s="67">
        <v>600</v>
      </c>
      <c r="C1726" s="72">
        <v>43329</v>
      </c>
      <c r="D1726" s="22" t="s">
        <v>3919</v>
      </c>
      <c r="E1726" s="67">
        <v>0.2074</v>
      </c>
      <c r="F1726" s="24" t="s">
        <v>3920</v>
      </c>
      <c r="G1726" s="25" t="s">
        <v>3921</v>
      </c>
      <c r="H1726" s="24">
        <v>3010</v>
      </c>
      <c r="I1726" s="27">
        <v>0.5</v>
      </c>
      <c r="J1726" s="70">
        <v>50600</v>
      </c>
      <c r="K1726" s="27">
        <f t="shared" si="140"/>
        <v>144570</v>
      </c>
      <c r="L1726" s="71">
        <v>148600</v>
      </c>
      <c r="M1726" s="71">
        <v>594.4</v>
      </c>
      <c r="N1726" s="27">
        <f t="shared" si="141"/>
        <v>594.9</v>
      </c>
      <c r="O1726" s="38"/>
    </row>
    <row r="1727" spans="1:15" x14ac:dyDescent="0.2">
      <c r="A1727" s="67">
        <v>601</v>
      </c>
      <c r="C1727" s="72">
        <v>43332</v>
      </c>
      <c r="D1727" s="22" t="s">
        <v>3922</v>
      </c>
      <c r="E1727" s="67">
        <v>1.292</v>
      </c>
      <c r="F1727" s="24" t="s">
        <v>3923</v>
      </c>
      <c r="G1727" s="25" t="s">
        <v>3924</v>
      </c>
      <c r="H1727" s="24">
        <v>1180</v>
      </c>
      <c r="I1727" s="27">
        <v>0.5</v>
      </c>
      <c r="J1727" s="70">
        <v>1270</v>
      </c>
      <c r="K1727" s="27">
        <f t="shared" si="140"/>
        <v>3630</v>
      </c>
      <c r="L1727" s="71">
        <v>2336</v>
      </c>
      <c r="M1727" s="71">
        <v>9.34</v>
      </c>
      <c r="N1727" s="27">
        <f t="shared" si="141"/>
        <v>9.84</v>
      </c>
      <c r="O1727" s="38"/>
    </row>
    <row r="1728" spans="1:15" x14ac:dyDescent="0.2">
      <c r="A1728" s="67">
        <v>602</v>
      </c>
      <c r="B1728" s="21" t="s">
        <v>118</v>
      </c>
      <c r="C1728" s="72">
        <v>43332</v>
      </c>
      <c r="D1728" s="22" t="s">
        <v>3925</v>
      </c>
      <c r="E1728" s="67">
        <v>0.71</v>
      </c>
      <c r="F1728" s="24" t="s">
        <v>3926</v>
      </c>
      <c r="G1728" s="25" t="s">
        <v>3927</v>
      </c>
      <c r="H1728" s="24">
        <v>1130</v>
      </c>
      <c r="I1728" s="27">
        <v>0.5</v>
      </c>
      <c r="J1728" s="70">
        <v>14380</v>
      </c>
      <c r="K1728" s="27">
        <f t="shared" si="140"/>
        <v>41090</v>
      </c>
      <c r="L1728" s="71">
        <v>10000</v>
      </c>
      <c r="M1728" s="71">
        <v>40</v>
      </c>
      <c r="N1728" s="27">
        <f t="shared" si="141"/>
        <v>40.5</v>
      </c>
      <c r="O1728" s="38"/>
    </row>
    <row r="1729" spans="1:15" x14ac:dyDescent="0.2">
      <c r="A1729" s="67">
        <v>603</v>
      </c>
      <c r="C1729" s="72">
        <v>43332</v>
      </c>
      <c r="D1729" s="22" t="s">
        <v>3928</v>
      </c>
      <c r="E1729" s="67" t="s">
        <v>1994</v>
      </c>
      <c r="F1729" s="24" t="s">
        <v>3930</v>
      </c>
      <c r="G1729" s="25" t="s">
        <v>3931</v>
      </c>
      <c r="H1729" s="24">
        <v>2010</v>
      </c>
      <c r="I1729" s="27">
        <v>1</v>
      </c>
      <c r="J1729" s="70">
        <v>20060</v>
      </c>
      <c r="K1729" s="27">
        <f t="shared" si="140"/>
        <v>57310</v>
      </c>
      <c r="L1729" s="71">
        <v>65000</v>
      </c>
      <c r="M1729" s="71">
        <v>260</v>
      </c>
      <c r="N1729" s="27">
        <f t="shared" si="141"/>
        <v>261</v>
      </c>
      <c r="O1729" s="38"/>
    </row>
    <row r="1730" spans="1:15" x14ac:dyDescent="0.2">
      <c r="D1730" s="22" t="s">
        <v>3929</v>
      </c>
      <c r="E1730" s="67" t="s">
        <v>1994</v>
      </c>
      <c r="F1730" s="24" t="s">
        <v>87</v>
      </c>
      <c r="G1730" s="25" t="s">
        <v>87</v>
      </c>
      <c r="K1730" s="27">
        <f t="shared" si="140"/>
        <v>0</v>
      </c>
      <c r="N1730" s="27">
        <f t="shared" si="141"/>
        <v>0</v>
      </c>
      <c r="O1730" s="38"/>
    </row>
    <row r="1731" spans="1:15" x14ac:dyDescent="0.2">
      <c r="A1731" s="67" t="s">
        <v>3932</v>
      </c>
      <c r="C1731" s="72">
        <v>43332</v>
      </c>
      <c r="D1731" s="22" t="s">
        <v>3933</v>
      </c>
      <c r="E1731" s="67">
        <v>1.04</v>
      </c>
      <c r="F1731" s="24" t="s">
        <v>3934</v>
      </c>
      <c r="G1731" s="25" t="s">
        <v>3935</v>
      </c>
      <c r="H1731" s="24">
        <v>1190</v>
      </c>
      <c r="I1731" s="27">
        <v>0.5</v>
      </c>
      <c r="J1731" s="70">
        <v>21460</v>
      </c>
      <c r="K1731" s="27">
        <f t="shared" si="140"/>
        <v>61310</v>
      </c>
      <c r="N1731" s="27">
        <f t="shared" si="141"/>
        <v>0.5</v>
      </c>
      <c r="O1731" s="38"/>
    </row>
    <row r="1732" spans="1:15" x14ac:dyDescent="0.2">
      <c r="A1732" s="67" t="s">
        <v>3936</v>
      </c>
      <c r="C1732" s="72">
        <v>43333</v>
      </c>
      <c r="D1732" s="22" t="s">
        <v>3937</v>
      </c>
      <c r="E1732" s="67">
        <v>27.983000000000001</v>
      </c>
      <c r="F1732" s="24" t="s">
        <v>3938</v>
      </c>
      <c r="G1732" s="25" t="s">
        <v>895</v>
      </c>
      <c r="H1732" s="24">
        <v>1050</v>
      </c>
      <c r="I1732" s="27">
        <v>0.5</v>
      </c>
      <c r="J1732" s="70">
        <v>49340</v>
      </c>
      <c r="K1732" s="27">
        <f t="shared" si="140"/>
        <v>140970</v>
      </c>
      <c r="N1732" s="27">
        <f t="shared" si="141"/>
        <v>0.5</v>
      </c>
      <c r="O1732" s="38"/>
    </row>
    <row r="1733" spans="1:15" x14ac:dyDescent="0.2">
      <c r="A1733" s="67" t="s">
        <v>3944</v>
      </c>
      <c r="C1733" s="72">
        <v>43333</v>
      </c>
      <c r="D1733" s="22" t="s">
        <v>3945</v>
      </c>
      <c r="E1733" s="67">
        <v>12.481999999999999</v>
      </c>
      <c r="F1733" s="24" t="s">
        <v>3946</v>
      </c>
      <c r="G1733" s="25" t="s">
        <v>3947</v>
      </c>
      <c r="H1733" s="24">
        <v>1080</v>
      </c>
      <c r="I1733" s="27">
        <v>0.5</v>
      </c>
      <c r="J1733" s="70">
        <v>69810</v>
      </c>
      <c r="K1733" s="27">
        <f t="shared" ref="K1733" si="142">ROUND(J1733/0.35,-1)</f>
        <v>199460</v>
      </c>
      <c r="N1733" s="27">
        <f t="shared" ref="N1733" si="143">SUM(I1733+M1733)</f>
        <v>0.5</v>
      </c>
      <c r="O1733" s="38"/>
    </row>
    <row r="1734" spans="1:15" x14ac:dyDescent="0.2">
      <c r="A1734" s="67" t="s">
        <v>3939</v>
      </c>
      <c r="C1734" s="72">
        <v>43333</v>
      </c>
      <c r="D1734" s="22" t="s">
        <v>3940</v>
      </c>
      <c r="E1734" s="67">
        <v>1</v>
      </c>
      <c r="F1734" s="24" t="s">
        <v>3942</v>
      </c>
      <c r="G1734" s="25" t="s">
        <v>3943</v>
      </c>
      <c r="H1734" s="24">
        <v>1190</v>
      </c>
      <c r="I1734" s="27">
        <v>1</v>
      </c>
      <c r="J1734" s="70">
        <v>57970</v>
      </c>
      <c r="K1734" s="27">
        <f t="shared" si="140"/>
        <v>165630</v>
      </c>
      <c r="N1734" s="27">
        <f t="shared" si="141"/>
        <v>1</v>
      </c>
      <c r="O1734" s="38"/>
    </row>
    <row r="1735" spans="1:15" s="43" customFormat="1" x14ac:dyDescent="0.2">
      <c r="A1735" s="39"/>
      <c r="B1735" s="40"/>
      <c r="C1735" s="41"/>
      <c r="D1735" s="42" t="s">
        <v>3941</v>
      </c>
      <c r="E1735" s="39">
        <v>25</v>
      </c>
      <c r="F1735" s="43" t="s">
        <v>87</v>
      </c>
      <c r="G1735" s="44" t="s">
        <v>87</v>
      </c>
      <c r="I1735" s="45"/>
      <c r="J1735" s="45"/>
      <c r="K1735" s="45">
        <f t="shared" si="140"/>
        <v>0</v>
      </c>
      <c r="L1735" s="46"/>
      <c r="M1735" s="46"/>
      <c r="N1735" s="45">
        <f t="shared" si="141"/>
        <v>0</v>
      </c>
      <c r="O1735" s="47"/>
    </row>
    <row r="1736" spans="1:15" x14ac:dyDescent="0.2">
      <c r="N1736" s="27">
        <f>SUM(N1708:N1735)</f>
        <v>2787.88</v>
      </c>
      <c r="O1736" s="36">
        <v>68487</v>
      </c>
    </row>
    <row r="1738" spans="1:15" x14ac:dyDescent="0.2">
      <c r="A1738" s="67">
        <v>604</v>
      </c>
      <c r="C1738" s="72">
        <v>43334</v>
      </c>
      <c r="D1738" s="22" t="s">
        <v>3948</v>
      </c>
      <c r="E1738" s="67">
        <v>2.2599999999999998</v>
      </c>
      <c r="F1738" s="24" t="s">
        <v>3949</v>
      </c>
      <c r="G1738" s="25" t="s">
        <v>3950</v>
      </c>
      <c r="H1738" s="24">
        <v>1180</v>
      </c>
      <c r="I1738" s="27">
        <v>0.5</v>
      </c>
      <c r="J1738" s="70">
        <v>15500</v>
      </c>
      <c r="K1738" s="27">
        <f t="shared" si="140"/>
        <v>44290</v>
      </c>
      <c r="L1738" s="71">
        <v>35000</v>
      </c>
      <c r="M1738" s="71">
        <v>140</v>
      </c>
      <c r="N1738" s="27">
        <f t="shared" si="141"/>
        <v>140.5</v>
      </c>
    </row>
    <row r="1739" spans="1:15" x14ac:dyDescent="0.2">
      <c r="A1739" s="67">
        <v>605</v>
      </c>
      <c r="C1739" s="72">
        <v>43334</v>
      </c>
      <c r="D1739" s="22" t="s">
        <v>2044</v>
      </c>
      <c r="E1739" s="67" t="s">
        <v>3951</v>
      </c>
      <c r="F1739" s="24" t="s">
        <v>3954</v>
      </c>
      <c r="G1739" s="25" t="s">
        <v>3955</v>
      </c>
      <c r="H1739" s="24">
        <v>1170</v>
      </c>
      <c r="I1739" s="27">
        <v>1.5</v>
      </c>
      <c r="J1739" s="70">
        <v>10210</v>
      </c>
      <c r="K1739" s="27">
        <f t="shared" si="140"/>
        <v>29170</v>
      </c>
      <c r="L1739" s="71">
        <v>17000</v>
      </c>
      <c r="M1739" s="71">
        <v>68</v>
      </c>
      <c r="N1739" s="27">
        <f t="shared" si="141"/>
        <v>69.5</v>
      </c>
    </row>
    <row r="1740" spans="1:15" x14ac:dyDescent="0.2">
      <c r="D1740" s="22" t="s">
        <v>2045</v>
      </c>
      <c r="E1740" s="67" t="s">
        <v>3952</v>
      </c>
      <c r="F1740" s="24" t="s">
        <v>87</v>
      </c>
      <c r="G1740" s="25" t="s">
        <v>87</v>
      </c>
      <c r="K1740" s="27">
        <f t="shared" si="140"/>
        <v>0</v>
      </c>
      <c r="N1740" s="27">
        <f t="shared" si="141"/>
        <v>0</v>
      </c>
    </row>
    <row r="1741" spans="1:15" x14ac:dyDescent="0.2">
      <c r="D1741" s="22" t="s">
        <v>2046</v>
      </c>
      <c r="E1741" s="67" t="s">
        <v>3953</v>
      </c>
      <c r="F1741" s="24" t="s">
        <v>87</v>
      </c>
      <c r="G1741" s="25" t="s">
        <v>87</v>
      </c>
      <c r="K1741" s="27">
        <f t="shared" si="140"/>
        <v>0</v>
      </c>
      <c r="N1741" s="27">
        <f t="shared" si="141"/>
        <v>0</v>
      </c>
    </row>
    <row r="1742" spans="1:15" x14ac:dyDescent="0.2">
      <c r="A1742" s="67">
        <v>606</v>
      </c>
      <c r="B1742" s="21" t="s">
        <v>118</v>
      </c>
      <c r="C1742" s="72">
        <v>43334</v>
      </c>
      <c r="D1742" s="22" t="s">
        <v>3956</v>
      </c>
      <c r="E1742" s="67" t="s">
        <v>185</v>
      </c>
      <c r="F1742" s="24" t="s">
        <v>3957</v>
      </c>
      <c r="G1742" s="25" t="s">
        <v>3958</v>
      </c>
      <c r="H1742" s="24">
        <v>2050</v>
      </c>
      <c r="I1742" s="27">
        <v>0.5</v>
      </c>
      <c r="J1742" s="70">
        <v>21010</v>
      </c>
      <c r="K1742" s="27">
        <f t="shared" ref="K1742:K1805" si="144">ROUND(J1742/0.35,-1)</f>
        <v>60030</v>
      </c>
      <c r="L1742" s="71">
        <v>34000</v>
      </c>
      <c r="M1742" s="71">
        <v>136</v>
      </c>
      <c r="N1742" s="27">
        <f t="shared" ref="N1742:N1805" si="145">SUM(I1742+M1742)</f>
        <v>136.5</v>
      </c>
    </row>
    <row r="1743" spans="1:15" x14ac:dyDescent="0.2">
      <c r="A1743" s="67">
        <v>607</v>
      </c>
      <c r="B1743" s="21" t="s">
        <v>118</v>
      </c>
      <c r="C1743" s="72">
        <v>43334</v>
      </c>
      <c r="D1743" s="22" t="s">
        <v>3959</v>
      </c>
      <c r="E1743" s="67">
        <v>0.753</v>
      </c>
      <c r="F1743" s="24" t="s">
        <v>3960</v>
      </c>
      <c r="G1743" s="25" t="s">
        <v>671</v>
      </c>
      <c r="H1743" s="24">
        <v>1030</v>
      </c>
      <c r="I1743" s="27">
        <v>0.5</v>
      </c>
      <c r="J1743" s="70">
        <v>23440</v>
      </c>
      <c r="K1743" s="27">
        <f t="shared" si="144"/>
        <v>66970</v>
      </c>
      <c r="L1743" s="71">
        <v>45000</v>
      </c>
      <c r="M1743" s="71">
        <v>180</v>
      </c>
      <c r="N1743" s="27">
        <f t="shared" si="145"/>
        <v>180.5</v>
      </c>
    </row>
    <row r="1744" spans="1:15" x14ac:dyDescent="0.2">
      <c r="A1744" s="67">
        <v>608</v>
      </c>
      <c r="C1744" s="72">
        <v>43334</v>
      </c>
      <c r="D1744" s="22" t="s">
        <v>3961</v>
      </c>
      <c r="E1744" s="67" t="s">
        <v>3962</v>
      </c>
      <c r="F1744" s="24" t="s">
        <v>3963</v>
      </c>
      <c r="G1744" s="25" t="s">
        <v>3964</v>
      </c>
      <c r="H1744" s="24">
        <v>3010</v>
      </c>
      <c r="I1744" s="27">
        <v>0.5</v>
      </c>
      <c r="J1744" s="70">
        <v>13990</v>
      </c>
      <c r="K1744" s="27">
        <f t="shared" si="144"/>
        <v>39970</v>
      </c>
      <c r="L1744" s="71">
        <v>51000</v>
      </c>
      <c r="M1744" s="71">
        <v>204</v>
      </c>
      <c r="N1744" s="27">
        <f t="shared" si="145"/>
        <v>204.5</v>
      </c>
    </row>
    <row r="1745" spans="1:15" x14ac:dyDescent="0.2">
      <c r="A1745" s="67">
        <v>609</v>
      </c>
      <c r="C1745" s="72">
        <v>43334</v>
      </c>
      <c r="D1745" s="22" t="s">
        <v>3965</v>
      </c>
      <c r="E1745" s="67">
        <v>0.48499999999999999</v>
      </c>
      <c r="F1745" s="24" t="s">
        <v>3782</v>
      </c>
      <c r="G1745" s="25" t="s">
        <v>3967</v>
      </c>
      <c r="H1745" s="24">
        <v>1150</v>
      </c>
      <c r="I1745" s="27">
        <v>1</v>
      </c>
      <c r="J1745" s="70">
        <v>5480</v>
      </c>
      <c r="K1745" s="27">
        <f t="shared" si="144"/>
        <v>15660</v>
      </c>
      <c r="L1745" s="71">
        <v>25000</v>
      </c>
      <c r="M1745" s="71">
        <v>100</v>
      </c>
      <c r="N1745" s="27">
        <f t="shared" si="145"/>
        <v>101</v>
      </c>
    </row>
    <row r="1746" spans="1:15" x14ac:dyDescent="0.2">
      <c r="D1746" s="22" t="s">
        <v>3966</v>
      </c>
      <c r="E1746" s="67">
        <v>0.48499999999999999</v>
      </c>
      <c r="F1746" s="24" t="s">
        <v>87</v>
      </c>
      <c r="G1746" s="25" t="s">
        <v>87</v>
      </c>
      <c r="K1746" s="27">
        <f t="shared" si="144"/>
        <v>0</v>
      </c>
      <c r="N1746" s="27">
        <f t="shared" si="145"/>
        <v>0</v>
      </c>
    </row>
    <row r="1747" spans="1:15" x14ac:dyDescent="0.2">
      <c r="A1747" s="67" t="s">
        <v>3968</v>
      </c>
      <c r="C1747" s="72" t="s">
        <v>3969</v>
      </c>
      <c r="D1747" s="22" t="s">
        <v>3970</v>
      </c>
      <c r="E1747" s="67" t="s">
        <v>2259</v>
      </c>
      <c r="F1747" s="24" t="s">
        <v>3972</v>
      </c>
      <c r="G1747" s="25" t="s">
        <v>3973</v>
      </c>
      <c r="H1747" s="24">
        <v>1030</v>
      </c>
      <c r="I1747" s="27">
        <v>0.5</v>
      </c>
      <c r="K1747" s="27">
        <f t="shared" si="144"/>
        <v>0</v>
      </c>
      <c r="N1747" s="27">
        <f t="shared" si="145"/>
        <v>0.5</v>
      </c>
    </row>
    <row r="1748" spans="1:15" x14ac:dyDescent="0.2">
      <c r="A1748" s="67" t="s">
        <v>3971</v>
      </c>
      <c r="C1748" s="72">
        <v>43333</v>
      </c>
      <c r="D1748" s="22" t="s">
        <v>3970</v>
      </c>
      <c r="E1748" s="67" t="s">
        <v>2259</v>
      </c>
      <c r="F1748" s="24" t="s">
        <v>3974</v>
      </c>
      <c r="G1748" s="25" t="s">
        <v>3975</v>
      </c>
      <c r="H1748" s="24">
        <v>1030</v>
      </c>
      <c r="I1748" s="27">
        <v>0.5</v>
      </c>
      <c r="K1748" s="27">
        <f t="shared" si="144"/>
        <v>0</v>
      </c>
      <c r="N1748" s="27">
        <f t="shared" si="145"/>
        <v>0.5</v>
      </c>
    </row>
    <row r="1749" spans="1:15" x14ac:dyDescent="0.2">
      <c r="A1749" s="67">
        <v>610</v>
      </c>
      <c r="C1749" s="72">
        <v>43334</v>
      </c>
      <c r="D1749" s="22" t="s">
        <v>3976</v>
      </c>
      <c r="E1749" s="67" t="s">
        <v>3977</v>
      </c>
      <c r="F1749" s="24" t="s">
        <v>3978</v>
      </c>
      <c r="G1749" s="25" t="s">
        <v>3979</v>
      </c>
      <c r="H1749" s="24">
        <v>3010</v>
      </c>
      <c r="I1749" s="27">
        <v>0.5</v>
      </c>
      <c r="J1749" s="70">
        <v>20190</v>
      </c>
      <c r="K1749" s="27">
        <f t="shared" si="144"/>
        <v>57690</v>
      </c>
      <c r="L1749" s="71">
        <v>57500</v>
      </c>
      <c r="M1749" s="71">
        <v>230</v>
      </c>
      <c r="N1749" s="27">
        <f t="shared" si="145"/>
        <v>230.5</v>
      </c>
    </row>
    <row r="1750" spans="1:15" x14ac:dyDescent="0.2">
      <c r="A1750" s="67">
        <v>611</v>
      </c>
      <c r="C1750" s="72">
        <v>43335</v>
      </c>
      <c r="D1750" s="22" t="s">
        <v>3916</v>
      </c>
      <c r="E1750" s="67">
        <v>4.8810000000000002</v>
      </c>
      <c r="F1750" s="24" t="s">
        <v>3918</v>
      </c>
      <c r="G1750" s="25" t="s">
        <v>3980</v>
      </c>
      <c r="H1750" s="24">
        <v>1100</v>
      </c>
      <c r="I1750" s="27">
        <v>0.5</v>
      </c>
      <c r="J1750" s="70">
        <v>31680</v>
      </c>
      <c r="K1750" s="27">
        <f t="shared" si="144"/>
        <v>90510</v>
      </c>
      <c r="L1750" s="71">
        <v>64000</v>
      </c>
      <c r="M1750" s="71">
        <v>256</v>
      </c>
      <c r="N1750" s="27">
        <f t="shared" si="145"/>
        <v>256.5</v>
      </c>
    </row>
    <row r="1751" spans="1:15" x14ac:dyDescent="0.2">
      <c r="A1751" s="67" t="s">
        <v>3981</v>
      </c>
      <c r="B1751" s="59"/>
      <c r="C1751" s="72">
        <v>43335</v>
      </c>
      <c r="D1751" s="22" t="s">
        <v>3982</v>
      </c>
      <c r="E1751" s="67" t="s">
        <v>1960</v>
      </c>
      <c r="F1751" s="24" t="s">
        <v>3985</v>
      </c>
      <c r="G1751" s="25" t="s">
        <v>3984</v>
      </c>
      <c r="H1751" s="24">
        <v>2050</v>
      </c>
      <c r="I1751" s="27">
        <v>1</v>
      </c>
      <c r="J1751" s="70">
        <v>36830</v>
      </c>
      <c r="K1751" s="27">
        <f t="shared" si="144"/>
        <v>105230</v>
      </c>
      <c r="N1751" s="27">
        <f t="shared" si="145"/>
        <v>1</v>
      </c>
    </row>
    <row r="1752" spans="1:15" x14ac:dyDescent="0.2">
      <c r="D1752" s="22" t="s">
        <v>3983</v>
      </c>
      <c r="E1752" s="67" t="s">
        <v>1960</v>
      </c>
      <c r="F1752" s="24" t="s">
        <v>87</v>
      </c>
      <c r="G1752" s="25" t="s">
        <v>87</v>
      </c>
      <c r="K1752" s="27">
        <f t="shared" si="144"/>
        <v>0</v>
      </c>
      <c r="N1752" s="27">
        <f t="shared" si="145"/>
        <v>0</v>
      </c>
    </row>
    <row r="1753" spans="1:15" x14ac:dyDescent="0.2">
      <c r="A1753" s="67">
        <v>612</v>
      </c>
      <c r="C1753" s="72">
        <v>43336</v>
      </c>
      <c r="D1753" s="22" t="s">
        <v>2621</v>
      </c>
      <c r="E1753" s="67">
        <v>25.77</v>
      </c>
      <c r="F1753" s="24" t="s">
        <v>3986</v>
      </c>
      <c r="G1753" s="25" t="s">
        <v>3987</v>
      </c>
      <c r="H1753" s="24">
        <v>1140</v>
      </c>
      <c r="I1753" s="27">
        <v>0.5</v>
      </c>
      <c r="J1753" s="70">
        <v>98620</v>
      </c>
      <c r="K1753" s="27">
        <f t="shared" si="144"/>
        <v>281770</v>
      </c>
      <c r="L1753" s="71">
        <v>121432</v>
      </c>
      <c r="M1753" s="71">
        <v>485.73</v>
      </c>
      <c r="N1753" s="27">
        <f t="shared" si="145"/>
        <v>486.23</v>
      </c>
    </row>
    <row r="1754" spans="1:15" x14ac:dyDescent="0.2">
      <c r="A1754" s="67">
        <v>613</v>
      </c>
      <c r="C1754" s="72">
        <v>43336</v>
      </c>
      <c r="D1754" s="22" t="s">
        <v>3988</v>
      </c>
      <c r="E1754" s="67">
        <v>2.1779999999999999</v>
      </c>
      <c r="F1754" s="24" t="s">
        <v>3989</v>
      </c>
      <c r="G1754" s="25" t="s">
        <v>3990</v>
      </c>
      <c r="H1754" s="24">
        <v>1100</v>
      </c>
      <c r="I1754" s="27">
        <v>0.5</v>
      </c>
      <c r="J1754" s="70">
        <v>18080</v>
      </c>
      <c r="K1754" s="27">
        <f t="shared" si="144"/>
        <v>51660</v>
      </c>
      <c r="L1754" s="71">
        <v>75000</v>
      </c>
      <c r="M1754" s="71">
        <v>300</v>
      </c>
      <c r="N1754" s="27">
        <f t="shared" si="145"/>
        <v>300.5</v>
      </c>
    </row>
    <row r="1755" spans="1:15" x14ac:dyDescent="0.2">
      <c r="A1755" s="67">
        <v>614</v>
      </c>
      <c r="C1755" s="72">
        <v>43336</v>
      </c>
      <c r="D1755" s="22" t="s">
        <v>3991</v>
      </c>
      <c r="E1755" s="67" t="s">
        <v>3992</v>
      </c>
      <c r="F1755" s="24" t="s">
        <v>3993</v>
      </c>
      <c r="G1755" s="25" t="s">
        <v>3994</v>
      </c>
      <c r="H1755" s="24">
        <v>3010</v>
      </c>
      <c r="I1755" s="27">
        <v>0.5</v>
      </c>
      <c r="J1755" s="70">
        <v>56340</v>
      </c>
      <c r="K1755" s="27">
        <f t="shared" si="144"/>
        <v>160970</v>
      </c>
      <c r="L1755" s="71">
        <v>144500</v>
      </c>
      <c r="M1755" s="71">
        <v>578</v>
      </c>
      <c r="N1755" s="27">
        <f t="shared" si="145"/>
        <v>578.5</v>
      </c>
    </row>
    <row r="1756" spans="1:15" x14ac:dyDescent="0.2">
      <c r="A1756" s="67">
        <v>615</v>
      </c>
      <c r="C1756" s="72">
        <v>43336</v>
      </c>
      <c r="D1756" s="22" t="s">
        <v>3995</v>
      </c>
      <c r="E1756" s="67" t="s">
        <v>3998</v>
      </c>
      <c r="F1756" s="24" t="s">
        <v>4000</v>
      </c>
      <c r="G1756" s="25" t="s">
        <v>4001</v>
      </c>
      <c r="H1756" s="24">
        <v>1090</v>
      </c>
      <c r="I1756" s="27">
        <v>1.5</v>
      </c>
      <c r="J1756" s="70">
        <v>21470</v>
      </c>
      <c r="K1756" s="27">
        <f t="shared" si="144"/>
        <v>61340</v>
      </c>
      <c r="L1756" s="71">
        <v>80000</v>
      </c>
      <c r="M1756" s="71">
        <v>320</v>
      </c>
      <c r="N1756" s="27">
        <f t="shared" si="145"/>
        <v>321.5</v>
      </c>
    </row>
    <row r="1757" spans="1:15" x14ac:dyDescent="0.2">
      <c r="D1757" s="22" t="s">
        <v>3996</v>
      </c>
      <c r="E1757" s="67" t="s">
        <v>213</v>
      </c>
      <c r="F1757" s="24" t="s">
        <v>87</v>
      </c>
      <c r="G1757" s="25" t="s">
        <v>87</v>
      </c>
      <c r="H1757" s="24">
        <v>1090</v>
      </c>
      <c r="K1757" s="27">
        <f t="shared" si="144"/>
        <v>0</v>
      </c>
      <c r="N1757" s="27">
        <f t="shared" si="145"/>
        <v>0</v>
      </c>
    </row>
    <row r="1758" spans="1:15" s="43" customFormat="1" x14ac:dyDescent="0.2">
      <c r="A1758" s="39"/>
      <c r="B1758" s="40"/>
      <c r="C1758" s="41"/>
      <c r="D1758" s="42" t="s">
        <v>3997</v>
      </c>
      <c r="E1758" s="39" t="s">
        <v>3999</v>
      </c>
      <c r="F1758" s="43" t="s">
        <v>87</v>
      </c>
      <c r="G1758" s="44" t="s">
        <v>87</v>
      </c>
      <c r="H1758" s="43">
        <v>1190</v>
      </c>
      <c r="I1758" s="45"/>
      <c r="J1758" s="45"/>
      <c r="K1758" s="45">
        <f t="shared" si="144"/>
        <v>0</v>
      </c>
      <c r="L1758" s="46"/>
      <c r="M1758" s="46"/>
      <c r="N1758" s="45">
        <f t="shared" si="145"/>
        <v>0</v>
      </c>
      <c r="O1758" s="47"/>
    </row>
    <row r="1759" spans="1:15" x14ac:dyDescent="0.2">
      <c r="K1759" s="27">
        <f t="shared" si="144"/>
        <v>0</v>
      </c>
      <c r="N1759" s="27">
        <f>SUM(N1737:N1758)</f>
        <v>3008.23</v>
      </c>
      <c r="O1759" s="36">
        <v>68528</v>
      </c>
    </row>
    <row r="1760" spans="1:15" x14ac:dyDescent="0.2">
      <c r="O1760" s="38"/>
    </row>
    <row r="1761" spans="1:15" x14ac:dyDescent="0.2">
      <c r="A1761" s="67">
        <v>616</v>
      </c>
      <c r="C1761" s="72">
        <v>43336</v>
      </c>
      <c r="D1761" s="22" t="s">
        <v>4002</v>
      </c>
      <c r="E1761" s="67">
        <v>0.193</v>
      </c>
      <c r="F1761" s="24" t="s">
        <v>4003</v>
      </c>
      <c r="G1761" s="25" t="s">
        <v>4004</v>
      </c>
      <c r="H1761" s="24">
        <v>2050</v>
      </c>
      <c r="I1761" s="27">
        <v>0.5</v>
      </c>
      <c r="J1761" s="70">
        <v>30890</v>
      </c>
      <c r="K1761" s="27">
        <f t="shared" si="144"/>
        <v>88260</v>
      </c>
      <c r="L1761" s="71">
        <v>55000</v>
      </c>
      <c r="M1761" s="71">
        <v>220</v>
      </c>
      <c r="N1761" s="27">
        <f t="shared" si="145"/>
        <v>220.5</v>
      </c>
      <c r="O1761" s="38"/>
    </row>
    <row r="1762" spans="1:15" x14ac:dyDescent="0.2">
      <c r="A1762" s="67">
        <v>617</v>
      </c>
      <c r="C1762" s="72">
        <v>43336</v>
      </c>
      <c r="D1762" s="22" t="s">
        <v>4005</v>
      </c>
      <c r="E1762" s="67">
        <v>0.11890000000000001</v>
      </c>
      <c r="F1762" s="24" t="s">
        <v>4006</v>
      </c>
      <c r="G1762" s="25" t="s">
        <v>4004</v>
      </c>
      <c r="H1762" s="24">
        <v>2050</v>
      </c>
      <c r="I1762" s="27">
        <v>0.5</v>
      </c>
      <c r="J1762" s="70">
        <v>14830</v>
      </c>
      <c r="K1762" s="27">
        <f t="shared" si="144"/>
        <v>42370</v>
      </c>
      <c r="L1762" s="71">
        <v>89000</v>
      </c>
      <c r="M1762" s="71">
        <v>356</v>
      </c>
      <c r="N1762" s="27">
        <f t="shared" si="145"/>
        <v>356.5</v>
      </c>
      <c r="O1762" s="38"/>
    </row>
    <row r="1763" spans="1:15" x14ac:dyDescent="0.2">
      <c r="A1763" s="67">
        <v>618</v>
      </c>
      <c r="C1763" s="72">
        <v>43339</v>
      </c>
      <c r="D1763" s="22" t="s">
        <v>4007</v>
      </c>
      <c r="E1763" s="67">
        <v>5</v>
      </c>
      <c r="F1763" s="24" t="s">
        <v>4008</v>
      </c>
      <c r="G1763" s="25" t="s">
        <v>4009</v>
      </c>
      <c r="H1763" s="24">
        <v>1090</v>
      </c>
      <c r="I1763" s="27">
        <v>0.5</v>
      </c>
      <c r="J1763" s="70">
        <v>16910</v>
      </c>
      <c r="K1763" s="27">
        <f t="shared" si="144"/>
        <v>48310</v>
      </c>
      <c r="L1763" s="71">
        <v>90000</v>
      </c>
      <c r="M1763" s="71">
        <v>360</v>
      </c>
      <c r="N1763" s="27">
        <f t="shared" si="145"/>
        <v>360.5</v>
      </c>
      <c r="O1763" s="38"/>
    </row>
    <row r="1764" spans="1:15" x14ac:dyDescent="0.2">
      <c r="A1764" s="67">
        <v>619</v>
      </c>
      <c r="C1764" s="72">
        <v>43339</v>
      </c>
      <c r="D1764" s="22" t="s">
        <v>4010</v>
      </c>
      <c r="E1764" s="67">
        <v>23.716100000000001</v>
      </c>
      <c r="F1764" s="24" t="s">
        <v>4011</v>
      </c>
      <c r="G1764" s="25" t="s">
        <v>4012</v>
      </c>
      <c r="H1764" s="24">
        <v>1200</v>
      </c>
      <c r="I1764" s="27">
        <v>0.5</v>
      </c>
      <c r="J1764" s="70">
        <v>34170</v>
      </c>
      <c r="K1764" s="27">
        <f t="shared" si="144"/>
        <v>97630</v>
      </c>
      <c r="L1764" s="71">
        <v>90000</v>
      </c>
      <c r="M1764" s="71">
        <v>360</v>
      </c>
      <c r="N1764" s="27">
        <f t="shared" si="145"/>
        <v>360.5</v>
      </c>
      <c r="O1764" s="38"/>
    </row>
    <row r="1765" spans="1:15" x14ac:dyDescent="0.2">
      <c r="A1765" s="67">
        <v>620</v>
      </c>
      <c r="C1765" s="72">
        <v>43339</v>
      </c>
      <c r="D1765" s="22" t="s">
        <v>4013</v>
      </c>
      <c r="E1765" s="67">
        <v>0.46800000000000003</v>
      </c>
      <c r="F1765" s="24" t="s">
        <v>4014</v>
      </c>
      <c r="G1765" s="25" t="s">
        <v>4015</v>
      </c>
      <c r="H1765" s="24">
        <v>1100</v>
      </c>
      <c r="I1765" s="27">
        <v>0.5</v>
      </c>
      <c r="J1765" s="70">
        <v>34740</v>
      </c>
      <c r="K1765" s="27">
        <f t="shared" si="144"/>
        <v>99260</v>
      </c>
      <c r="L1765" s="71">
        <v>123900</v>
      </c>
      <c r="M1765" s="71">
        <v>495.6</v>
      </c>
      <c r="N1765" s="27">
        <f t="shared" si="145"/>
        <v>496.1</v>
      </c>
      <c r="O1765" s="38"/>
    </row>
    <row r="1766" spans="1:15" s="43" customFormat="1" x14ac:dyDescent="0.2">
      <c r="A1766" s="39">
        <v>621</v>
      </c>
      <c r="B1766" s="40"/>
      <c r="C1766" s="41">
        <v>43339</v>
      </c>
      <c r="D1766" s="42" t="s">
        <v>586</v>
      </c>
      <c r="E1766" s="39">
        <v>21.975000000000001</v>
      </c>
      <c r="F1766" s="43" t="s">
        <v>4016</v>
      </c>
      <c r="G1766" s="44" t="s">
        <v>4017</v>
      </c>
      <c r="H1766" s="43">
        <v>1150</v>
      </c>
      <c r="I1766" s="45">
        <v>0.5</v>
      </c>
      <c r="J1766" s="45">
        <v>44770</v>
      </c>
      <c r="K1766" s="45">
        <f t="shared" si="144"/>
        <v>127910</v>
      </c>
      <c r="L1766" s="46">
        <v>180195</v>
      </c>
      <c r="M1766" s="46">
        <v>720.78</v>
      </c>
      <c r="N1766" s="45">
        <f t="shared" si="145"/>
        <v>721.28</v>
      </c>
      <c r="O1766" s="47"/>
    </row>
    <row r="1767" spans="1:15" x14ac:dyDescent="0.2">
      <c r="N1767" s="27">
        <f>SUM(N1761:N1766)</f>
        <v>2515.38</v>
      </c>
      <c r="O1767" s="38">
        <v>68542</v>
      </c>
    </row>
    <row r="1768" spans="1:15" x14ac:dyDescent="0.2">
      <c r="O1768" s="38"/>
    </row>
    <row r="1769" spans="1:15" x14ac:dyDescent="0.2">
      <c r="A1769" s="67" t="s">
        <v>4018</v>
      </c>
      <c r="C1769" s="72">
        <v>43339</v>
      </c>
      <c r="D1769" s="22" t="s">
        <v>4019</v>
      </c>
      <c r="E1769" s="67">
        <v>6.5309999999999997</v>
      </c>
      <c r="F1769" s="24" t="s">
        <v>4022</v>
      </c>
      <c r="G1769" s="24" t="s">
        <v>4023</v>
      </c>
      <c r="H1769" s="24">
        <v>3010</v>
      </c>
      <c r="I1769" s="27">
        <v>1.5</v>
      </c>
      <c r="J1769" s="70">
        <v>306760</v>
      </c>
      <c r="K1769" s="27">
        <f t="shared" si="144"/>
        <v>876460</v>
      </c>
      <c r="N1769" s="27">
        <f t="shared" si="145"/>
        <v>1.5</v>
      </c>
    </row>
    <row r="1770" spans="1:15" x14ac:dyDescent="0.2">
      <c r="D1770" s="22" t="s">
        <v>4020</v>
      </c>
      <c r="E1770" s="67">
        <v>0.81710000000000005</v>
      </c>
      <c r="F1770" s="24" t="s">
        <v>87</v>
      </c>
      <c r="G1770" s="24" t="s">
        <v>87</v>
      </c>
      <c r="K1770" s="27">
        <f t="shared" si="144"/>
        <v>0</v>
      </c>
      <c r="N1770" s="27">
        <f t="shared" si="145"/>
        <v>0</v>
      </c>
    </row>
    <row r="1771" spans="1:15" x14ac:dyDescent="0.2">
      <c r="D1771" s="22" t="s">
        <v>4021</v>
      </c>
      <c r="E1771" s="67">
        <v>4.3499999999999996</v>
      </c>
      <c r="F1771" s="24" t="s">
        <v>87</v>
      </c>
      <c r="G1771" s="24" t="s">
        <v>87</v>
      </c>
      <c r="K1771" s="27">
        <f t="shared" si="144"/>
        <v>0</v>
      </c>
      <c r="N1771" s="27">
        <f t="shared" si="145"/>
        <v>0</v>
      </c>
    </row>
    <row r="1772" spans="1:15" x14ac:dyDescent="0.2">
      <c r="A1772" s="67">
        <v>622</v>
      </c>
      <c r="C1772" s="72">
        <v>43339</v>
      </c>
      <c r="D1772" s="22" t="s">
        <v>4024</v>
      </c>
      <c r="E1772" s="67">
        <v>44.237000000000002</v>
      </c>
      <c r="F1772" s="24" t="s">
        <v>4025</v>
      </c>
      <c r="G1772" s="25" t="s">
        <v>4026</v>
      </c>
      <c r="H1772" s="24">
        <v>1030</v>
      </c>
      <c r="I1772" s="27">
        <v>0.5</v>
      </c>
      <c r="J1772" s="70">
        <v>64580</v>
      </c>
      <c r="K1772" s="27">
        <f t="shared" si="144"/>
        <v>184510</v>
      </c>
      <c r="L1772" s="71">
        <v>150000</v>
      </c>
      <c r="M1772" s="71">
        <v>600</v>
      </c>
      <c r="N1772" s="27">
        <f t="shared" si="145"/>
        <v>600.5</v>
      </c>
    </row>
    <row r="1773" spans="1:15" x14ac:dyDescent="0.2">
      <c r="A1773" s="67">
        <v>623</v>
      </c>
      <c r="C1773" s="72">
        <v>43339</v>
      </c>
      <c r="D1773" s="22" t="s">
        <v>1937</v>
      </c>
      <c r="E1773" s="67">
        <v>7</v>
      </c>
      <c r="F1773" s="24" t="s">
        <v>1939</v>
      </c>
      <c r="G1773" s="25" t="s">
        <v>4027</v>
      </c>
      <c r="H1773" s="24">
        <v>1220</v>
      </c>
      <c r="I1773" s="27">
        <v>0.5</v>
      </c>
      <c r="J1773" s="70">
        <v>19020</v>
      </c>
      <c r="K1773" s="27">
        <f t="shared" si="144"/>
        <v>54340</v>
      </c>
      <c r="L1773" s="71">
        <v>115000</v>
      </c>
      <c r="M1773" s="71">
        <v>460</v>
      </c>
      <c r="N1773" s="27">
        <f t="shared" si="145"/>
        <v>460.5</v>
      </c>
    </row>
    <row r="1774" spans="1:15" x14ac:dyDescent="0.2">
      <c r="A1774" s="67">
        <v>624</v>
      </c>
      <c r="C1774" s="72">
        <v>43340</v>
      </c>
      <c r="D1774" s="22" t="s">
        <v>4028</v>
      </c>
      <c r="E1774" s="67" t="s">
        <v>4029</v>
      </c>
      <c r="F1774" s="24" t="s">
        <v>4030</v>
      </c>
      <c r="G1774" s="25" t="s">
        <v>4031</v>
      </c>
      <c r="H1774" s="24">
        <v>3010</v>
      </c>
      <c r="I1774" s="27">
        <v>0.5</v>
      </c>
      <c r="J1774" s="70">
        <v>52080</v>
      </c>
      <c r="K1774" s="27">
        <f t="shared" si="144"/>
        <v>148800</v>
      </c>
      <c r="L1774" s="71">
        <v>70000</v>
      </c>
      <c r="M1774" s="71">
        <v>280</v>
      </c>
      <c r="N1774" s="27">
        <f t="shared" si="145"/>
        <v>280.5</v>
      </c>
    </row>
    <row r="1775" spans="1:15" x14ac:dyDescent="0.2">
      <c r="A1775" s="67">
        <v>625</v>
      </c>
      <c r="C1775" s="72">
        <v>43340</v>
      </c>
      <c r="D1775" s="22" t="s">
        <v>1058</v>
      </c>
      <c r="E1775" s="67" t="s">
        <v>237</v>
      </c>
      <c r="F1775" s="24" t="s">
        <v>4032</v>
      </c>
      <c r="G1775" s="25" t="s">
        <v>460</v>
      </c>
      <c r="H1775" s="24">
        <v>2050</v>
      </c>
      <c r="I1775" s="27">
        <v>0.5</v>
      </c>
      <c r="J1775" s="70">
        <v>18880</v>
      </c>
      <c r="K1775" s="27">
        <f t="shared" si="144"/>
        <v>53940</v>
      </c>
      <c r="L1775" s="71">
        <v>34000</v>
      </c>
      <c r="M1775" s="71">
        <v>136</v>
      </c>
      <c r="N1775" s="27">
        <f t="shared" si="145"/>
        <v>136.5</v>
      </c>
    </row>
    <row r="1776" spans="1:15" x14ac:dyDescent="0.2">
      <c r="A1776" s="67">
        <v>626</v>
      </c>
      <c r="C1776" s="72">
        <v>43340</v>
      </c>
      <c r="D1776" s="22" t="s">
        <v>4033</v>
      </c>
      <c r="E1776" s="67">
        <v>0.59899999999999998</v>
      </c>
      <c r="F1776" s="24" t="s">
        <v>4035</v>
      </c>
      <c r="G1776" s="25" t="s">
        <v>4036</v>
      </c>
      <c r="H1776" s="24">
        <v>1050</v>
      </c>
      <c r="I1776" s="27">
        <v>1</v>
      </c>
      <c r="J1776" s="70">
        <v>33400</v>
      </c>
      <c r="K1776" s="27">
        <f t="shared" si="144"/>
        <v>95430</v>
      </c>
      <c r="L1776" s="71">
        <v>158000</v>
      </c>
      <c r="M1776" s="71">
        <v>632</v>
      </c>
      <c r="N1776" s="27">
        <f t="shared" si="145"/>
        <v>633</v>
      </c>
    </row>
    <row r="1777" spans="1:15" x14ac:dyDescent="0.2">
      <c r="D1777" s="22" t="s">
        <v>4034</v>
      </c>
      <c r="E1777" s="67">
        <v>0.52700000000000002</v>
      </c>
      <c r="F1777" s="24" t="s">
        <v>87</v>
      </c>
      <c r="G1777" s="25" t="s">
        <v>87</v>
      </c>
      <c r="K1777" s="27">
        <f t="shared" si="144"/>
        <v>0</v>
      </c>
      <c r="N1777" s="27">
        <f t="shared" si="145"/>
        <v>0</v>
      </c>
    </row>
    <row r="1778" spans="1:15" x14ac:dyDescent="0.2">
      <c r="A1778" s="67">
        <v>627</v>
      </c>
      <c r="C1778" s="72">
        <v>43340</v>
      </c>
      <c r="D1778" s="22" t="s">
        <v>4037</v>
      </c>
      <c r="E1778" s="67">
        <v>9.4589999999999996</v>
      </c>
      <c r="F1778" s="24" t="s">
        <v>4038</v>
      </c>
      <c r="G1778" s="25" t="s">
        <v>4039</v>
      </c>
      <c r="H1778" s="24">
        <v>1120</v>
      </c>
      <c r="I1778" s="27">
        <v>0.5</v>
      </c>
      <c r="J1778" s="70">
        <v>14810</v>
      </c>
      <c r="K1778" s="27">
        <f t="shared" si="144"/>
        <v>42310</v>
      </c>
      <c r="L1778" s="71">
        <v>73866.12</v>
      </c>
      <c r="M1778" s="71">
        <v>295.60000000000002</v>
      </c>
      <c r="N1778" s="27">
        <f t="shared" si="145"/>
        <v>296.10000000000002</v>
      </c>
    </row>
    <row r="1779" spans="1:15" x14ac:dyDescent="0.2">
      <c r="A1779" s="67">
        <v>628</v>
      </c>
      <c r="C1779" s="72">
        <v>43340</v>
      </c>
      <c r="D1779" s="22" t="s">
        <v>4037</v>
      </c>
      <c r="E1779" s="67">
        <v>6.548</v>
      </c>
      <c r="F1779" s="24" t="s">
        <v>4038</v>
      </c>
      <c r="G1779" s="25" t="s">
        <v>4040</v>
      </c>
      <c r="H1779" s="24">
        <v>1120</v>
      </c>
      <c r="I1779" s="27">
        <v>0.5</v>
      </c>
      <c r="J1779" s="70">
        <v>10260</v>
      </c>
      <c r="K1779" s="27">
        <f t="shared" si="144"/>
        <v>29310</v>
      </c>
      <c r="L1779" s="71">
        <v>51133.88</v>
      </c>
      <c r="M1779" s="71">
        <v>204.8</v>
      </c>
      <c r="N1779" s="27">
        <f t="shared" si="145"/>
        <v>205.3</v>
      </c>
    </row>
    <row r="1780" spans="1:15" x14ac:dyDescent="0.2">
      <c r="A1780" s="67">
        <v>629</v>
      </c>
      <c r="C1780" s="72">
        <v>43340</v>
      </c>
      <c r="D1780" s="22" t="s">
        <v>4037</v>
      </c>
      <c r="E1780" s="67">
        <v>20.936</v>
      </c>
      <c r="F1780" s="24" t="s">
        <v>4038</v>
      </c>
      <c r="G1780" s="25" t="s">
        <v>4041</v>
      </c>
      <c r="H1780" s="24">
        <v>1120</v>
      </c>
      <c r="I1780" s="27">
        <v>0.5</v>
      </c>
      <c r="J1780" s="70">
        <v>68670</v>
      </c>
      <c r="K1780" s="27">
        <f t="shared" si="144"/>
        <v>196200</v>
      </c>
      <c r="L1780" s="71">
        <v>275000</v>
      </c>
      <c r="M1780" s="71">
        <v>1100</v>
      </c>
      <c r="N1780" s="27">
        <f t="shared" si="145"/>
        <v>1100.5</v>
      </c>
    </row>
    <row r="1781" spans="1:15" s="43" customFormat="1" x14ac:dyDescent="0.2">
      <c r="A1781" s="39" t="s">
        <v>4042</v>
      </c>
      <c r="B1781" s="40"/>
      <c r="C1781" s="41">
        <v>43340</v>
      </c>
      <c r="D1781" s="42" t="s">
        <v>4037</v>
      </c>
      <c r="E1781" s="39">
        <v>18.32</v>
      </c>
      <c r="F1781" s="43" t="s">
        <v>4038</v>
      </c>
      <c r="G1781" s="43" t="s">
        <v>4043</v>
      </c>
      <c r="H1781" s="43">
        <v>1120</v>
      </c>
      <c r="I1781" s="45">
        <v>0.5</v>
      </c>
      <c r="J1781" s="45">
        <v>28700</v>
      </c>
      <c r="K1781" s="45">
        <f t="shared" si="144"/>
        <v>82000</v>
      </c>
      <c r="L1781" s="46"/>
      <c r="M1781" s="46"/>
      <c r="N1781" s="45">
        <f t="shared" si="145"/>
        <v>0.5</v>
      </c>
      <c r="O1781" s="47"/>
    </row>
    <row r="1782" spans="1:15" x14ac:dyDescent="0.2">
      <c r="N1782" s="27">
        <f>SUM(N1769:N1781)</f>
        <v>3714.9</v>
      </c>
      <c r="O1782" s="36">
        <v>68571</v>
      </c>
    </row>
    <row r="1784" spans="1:15" x14ac:dyDescent="0.2">
      <c r="A1784" s="67">
        <v>630</v>
      </c>
      <c r="C1784" s="72">
        <v>43341</v>
      </c>
      <c r="D1784" s="22" t="s">
        <v>4044</v>
      </c>
      <c r="E1784" s="67">
        <v>0.25700000000000001</v>
      </c>
      <c r="F1784" s="24" t="s">
        <v>4045</v>
      </c>
      <c r="G1784" s="25" t="s">
        <v>2415</v>
      </c>
      <c r="H1784" s="24">
        <v>1190</v>
      </c>
      <c r="I1784" s="27">
        <v>0.5</v>
      </c>
      <c r="J1784" s="70">
        <v>2660</v>
      </c>
      <c r="K1784" s="27">
        <f t="shared" si="144"/>
        <v>7600</v>
      </c>
      <c r="L1784" s="71">
        <v>9000</v>
      </c>
      <c r="M1784" s="71">
        <v>36</v>
      </c>
      <c r="N1784" s="27">
        <f t="shared" si="145"/>
        <v>36.5</v>
      </c>
    </row>
    <row r="1785" spans="1:15" x14ac:dyDescent="0.2">
      <c r="A1785" s="67">
        <v>631</v>
      </c>
      <c r="C1785" s="72">
        <v>43341</v>
      </c>
      <c r="D1785" s="22" t="s">
        <v>4046</v>
      </c>
      <c r="E1785" s="67">
        <v>2</v>
      </c>
      <c r="F1785" s="24" t="s">
        <v>4048</v>
      </c>
      <c r="G1785" s="25" t="s">
        <v>4049</v>
      </c>
      <c r="H1785" s="24">
        <v>1100</v>
      </c>
      <c r="I1785" s="27">
        <v>1</v>
      </c>
      <c r="J1785" s="70">
        <v>30800</v>
      </c>
      <c r="K1785" s="27">
        <f t="shared" si="144"/>
        <v>88000</v>
      </c>
      <c r="L1785" s="71">
        <v>73700</v>
      </c>
      <c r="M1785" s="71">
        <v>294.8</v>
      </c>
      <c r="N1785" s="27">
        <f t="shared" si="145"/>
        <v>295.8</v>
      </c>
    </row>
    <row r="1786" spans="1:15" x14ac:dyDescent="0.2">
      <c r="D1786" s="22" t="s">
        <v>4047</v>
      </c>
      <c r="E1786" s="67">
        <v>0.78</v>
      </c>
      <c r="F1786" s="24" t="s">
        <v>87</v>
      </c>
      <c r="G1786" s="25" t="s">
        <v>87</v>
      </c>
      <c r="K1786" s="27">
        <f t="shared" si="144"/>
        <v>0</v>
      </c>
      <c r="N1786" s="27">
        <f t="shared" si="145"/>
        <v>0</v>
      </c>
    </row>
    <row r="1787" spans="1:15" x14ac:dyDescent="0.2">
      <c r="A1787" s="67">
        <v>632</v>
      </c>
      <c r="C1787" s="72">
        <v>43341</v>
      </c>
      <c r="D1787" s="22" t="s">
        <v>4050</v>
      </c>
      <c r="E1787" s="67">
        <v>1.4550000000000001</v>
      </c>
      <c r="F1787" s="24" t="s">
        <v>4051</v>
      </c>
      <c r="G1787" s="25" t="s">
        <v>4052</v>
      </c>
      <c r="H1787" s="24">
        <v>1180</v>
      </c>
      <c r="I1787" s="27">
        <v>1</v>
      </c>
      <c r="J1787" s="70">
        <v>18470</v>
      </c>
      <c r="K1787" s="27">
        <f t="shared" si="144"/>
        <v>52770</v>
      </c>
      <c r="L1787" s="71">
        <v>90000</v>
      </c>
      <c r="M1787" s="71">
        <v>360</v>
      </c>
      <c r="N1787" s="27">
        <f t="shared" si="145"/>
        <v>361</v>
      </c>
    </row>
    <row r="1788" spans="1:15" x14ac:dyDescent="0.2">
      <c r="D1788" s="22" t="s">
        <v>4053</v>
      </c>
      <c r="E1788" s="67">
        <v>0.27800000000000002</v>
      </c>
      <c r="F1788" s="24" t="s">
        <v>87</v>
      </c>
      <c r="G1788" s="25" t="s">
        <v>87</v>
      </c>
      <c r="K1788" s="27">
        <f t="shared" si="144"/>
        <v>0</v>
      </c>
      <c r="N1788" s="27">
        <f t="shared" si="145"/>
        <v>0</v>
      </c>
    </row>
    <row r="1789" spans="1:15" x14ac:dyDescent="0.2">
      <c r="A1789" s="67">
        <v>633</v>
      </c>
      <c r="C1789" s="72">
        <v>43341</v>
      </c>
      <c r="D1789" s="22" t="s">
        <v>4054</v>
      </c>
      <c r="E1789" s="67">
        <v>1.3886000000000001</v>
      </c>
      <c r="F1789" s="24" t="s">
        <v>4055</v>
      </c>
      <c r="G1789" s="25" t="s">
        <v>4056</v>
      </c>
      <c r="H1789" s="24">
        <v>1180</v>
      </c>
      <c r="I1789" s="27">
        <v>0.5</v>
      </c>
      <c r="J1789" s="70">
        <v>20120</v>
      </c>
      <c r="K1789" s="27">
        <f t="shared" si="144"/>
        <v>57490</v>
      </c>
      <c r="L1789" s="71">
        <v>87000</v>
      </c>
      <c r="M1789" s="71">
        <v>348</v>
      </c>
      <c r="N1789" s="27">
        <f t="shared" si="145"/>
        <v>348.5</v>
      </c>
    </row>
    <row r="1790" spans="1:15" x14ac:dyDescent="0.2">
      <c r="A1790" s="67">
        <v>634</v>
      </c>
      <c r="C1790" s="72">
        <v>43341</v>
      </c>
      <c r="D1790" s="22" t="s">
        <v>4057</v>
      </c>
      <c r="E1790" s="67" t="s">
        <v>1960</v>
      </c>
      <c r="F1790" s="24" t="s">
        <v>4058</v>
      </c>
      <c r="G1790" s="25" t="s">
        <v>4059</v>
      </c>
      <c r="H1790" s="24">
        <v>3010</v>
      </c>
      <c r="I1790" s="27">
        <v>0.5</v>
      </c>
      <c r="J1790" s="70">
        <v>6100</v>
      </c>
      <c r="K1790" s="27">
        <f t="shared" si="144"/>
        <v>17430</v>
      </c>
      <c r="L1790" s="71">
        <v>37000</v>
      </c>
      <c r="M1790" s="71">
        <v>148</v>
      </c>
      <c r="N1790" s="27">
        <f t="shared" si="145"/>
        <v>148.5</v>
      </c>
    </row>
    <row r="1791" spans="1:15" x14ac:dyDescent="0.2">
      <c r="A1791" s="67">
        <v>635</v>
      </c>
      <c r="C1791" s="72">
        <v>43341</v>
      </c>
      <c r="D1791" s="22" t="s">
        <v>4060</v>
      </c>
      <c r="E1791" s="67">
        <v>6.3540999999999999</v>
      </c>
      <c r="F1791" s="24" t="s">
        <v>4061</v>
      </c>
      <c r="G1791" s="25" t="s">
        <v>4062</v>
      </c>
      <c r="H1791" s="24">
        <v>1110</v>
      </c>
      <c r="I1791" s="27">
        <v>0.5</v>
      </c>
      <c r="J1791" s="70">
        <v>5170</v>
      </c>
      <c r="K1791" s="27">
        <f t="shared" si="144"/>
        <v>14770</v>
      </c>
      <c r="L1791" s="71">
        <v>17000</v>
      </c>
      <c r="M1791" s="71">
        <v>68</v>
      </c>
      <c r="N1791" s="27">
        <f t="shared" si="145"/>
        <v>68.5</v>
      </c>
    </row>
    <row r="1792" spans="1:15" x14ac:dyDescent="0.2">
      <c r="A1792" s="67">
        <v>636</v>
      </c>
      <c r="C1792" s="72">
        <v>43341</v>
      </c>
      <c r="D1792" s="22" t="s">
        <v>4063</v>
      </c>
      <c r="E1792" s="67">
        <v>1.5</v>
      </c>
      <c r="F1792" s="24" t="s">
        <v>4064</v>
      </c>
      <c r="G1792" s="25" t="s">
        <v>4065</v>
      </c>
      <c r="H1792" s="24">
        <v>1150</v>
      </c>
      <c r="I1792" s="27">
        <v>0.5</v>
      </c>
      <c r="J1792" s="70">
        <v>17120</v>
      </c>
      <c r="K1792" s="27">
        <f t="shared" si="144"/>
        <v>48910</v>
      </c>
      <c r="L1792" s="71">
        <v>47674.22</v>
      </c>
      <c r="M1792" s="71">
        <v>190.8</v>
      </c>
      <c r="N1792" s="27">
        <f t="shared" si="145"/>
        <v>191.3</v>
      </c>
    </row>
    <row r="1793" spans="1:15" x14ac:dyDescent="0.2">
      <c r="A1793" s="67">
        <v>637</v>
      </c>
      <c r="C1793" s="72">
        <v>43341</v>
      </c>
      <c r="D1793" s="22" t="s">
        <v>3539</v>
      </c>
      <c r="E1793" s="67">
        <v>1.0389999999999999</v>
      </c>
      <c r="F1793" s="24" t="s">
        <v>4066</v>
      </c>
      <c r="G1793" s="25" t="s">
        <v>4067</v>
      </c>
      <c r="H1793" s="24">
        <v>1210</v>
      </c>
      <c r="I1793" s="27">
        <v>1.5</v>
      </c>
      <c r="J1793" s="70">
        <v>72840</v>
      </c>
      <c r="K1793" s="27">
        <f t="shared" si="144"/>
        <v>208110</v>
      </c>
      <c r="L1793" s="71">
        <v>270000</v>
      </c>
      <c r="M1793" s="71">
        <v>1080</v>
      </c>
      <c r="N1793" s="27">
        <f t="shared" si="145"/>
        <v>1081.5</v>
      </c>
    </row>
    <row r="1794" spans="1:15" x14ac:dyDescent="0.2">
      <c r="D1794" s="22" t="s">
        <v>3538</v>
      </c>
      <c r="E1794" s="67">
        <v>10.657999999999999</v>
      </c>
      <c r="F1794" s="24" t="s">
        <v>87</v>
      </c>
      <c r="G1794" s="25" t="s">
        <v>87</v>
      </c>
      <c r="K1794" s="27">
        <f t="shared" si="144"/>
        <v>0</v>
      </c>
      <c r="N1794" s="27">
        <f t="shared" si="145"/>
        <v>0</v>
      </c>
    </row>
    <row r="1795" spans="1:15" x14ac:dyDescent="0.2">
      <c r="D1795" s="22" t="s">
        <v>3540</v>
      </c>
      <c r="E1795" s="67">
        <v>50.061999999999998</v>
      </c>
      <c r="F1795" s="24" t="s">
        <v>87</v>
      </c>
      <c r="G1795" s="25" t="s">
        <v>87</v>
      </c>
      <c r="K1795" s="27">
        <f t="shared" si="144"/>
        <v>0</v>
      </c>
      <c r="N1795" s="27">
        <f t="shared" si="145"/>
        <v>0</v>
      </c>
    </row>
    <row r="1796" spans="1:15" x14ac:dyDescent="0.2">
      <c r="A1796" s="67">
        <v>638</v>
      </c>
      <c r="C1796" s="72">
        <v>43341</v>
      </c>
      <c r="D1796" s="22" t="s">
        <v>4068</v>
      </c>
      <c r="E1796" s="67">
        <v>0.17219999999999999</v>
      </c>
      <c r="F1796" s="24" t="s">
        <v>4069</v>
      </c>
      <c r="G1796" s="25" t="s">
        <v>4070</v>
      </c>
      <c r="H1796" s="24">
        <v>2050</v>
      </c>
      <c r="I1796" s="27">
        <v>0.5</v>
      </c>
      <c r="J1796" s="70">
        <v>3940</v>
      </c>
      <c r="K1796" s="27">
        <f t="shared" si="144"/>
        <v>11260</v>
      </c>
      <c r="L1796" s="71">
        <v>11250</v>
      </c>
      <c r="M1796" s="71">
        <v>45</v>
      </c>
      <c r="N1796" s="27">
        <f t="shared" si="145"/>
        <v>45.5</v>
      </c>
    </row>
    <row r="1797" spans="1:15" x14ac:dyDescent="0.2">
      <c r="A1797" s="67">
        <v>639</v>
      </c>
      <c r="C1797" s="72">
        <v>43341</v>
      </c>
      <c r="D1797" s="22" t="s">
        <v>4071</v>
      </c>
      <c r="E1797" s="67" t="s">
        <v>4073</v>
      </c>
      <c r="F1797" s="24" t="s">
        <v>4076</v>
      </c>
      <c r="G1797" s="25" t="s">
        <v>4075</v>
      </c>
      <c r="H1797" s="24">
        <v>3010</v>
      </c>
      <c r="I1797" s="27">
        <v>1</v>
      </c>
      <c r="J1797" s="70">
        <v>53290</v>
      </c>
      <c r="K1797" s="27">
        <f t="shared" si="144"/>
        <v>152260</v>
      </c>
      <c r="L1797" s="71">
        <v>142500</v>
      </c>
      <c r="M1797" s="71">
        <v>570</v>
      </c>
      <c r="N1797" s="27">
        <f t="shared" si="145"/>
        <v>571</v>
      </c>
    </row>
    <row r="1798" spans="1:15" x14ac:dyDescent="0.2">
      <c r="D1798" s="22" t="s">
        <v>4072</v>
      </c>
      <c r="E1798" s="67" t="s">
        <v>4074</v>
      </c>
      <c r="F1798" s="24" t="s">
        <v>87</v>
      </c>
      <c r="G1798" s="25" t="s">
        <v>87</v>
      </c>
      <c r="K1798" s="27">
        <f t="shared" si="144"/>
        <v>0</v>
      </c>
      <c r="N1798" s="27">
        <f t="shared" si="145"/>
        <v>0</v>
      </c>
    </row>
    <row r="1799" spans="1:15" x14ac:dyDescent="0.2">
      <c r="A1799" s="67" t="s">
        <v>4077</v>
      </c>
      <c r="C1799" s="72">
        <v>43341</v>
      </c>
      <c r="D1799" s="22" t="s">
        <v>4078</v>
      </c>
      <c r="E1799" s="67">
        <v>50</v>
      </c>
      <c r="F1799" s="24" t="s">
        <v>4079</v>
      </c>
      <c r="G1799" s="25" t="s">
        <v>4080</v>
      </c>
      <c r="H1799" s="24">
        <v>1030</v>
      </c>
      <c r="I1799" s="27">
        <v>0.5</v>
      </c>
      <c r="J1799" s="70">
        <v>93750</v>
      </c>
      <c r="K1799" s="27">
        <f t="shared" si="144"/>
        <v>267860</v>
      </c>
      <c r="N1799" s="27">
        <f t="shared" si="145"/>
        <v>0.5</v>
      </c>
    </row>
    <row r="1800" spans="1:15" x14ac:dyDescent="0.2">
      <c r="A1800" s="67">
        <v>640</v>
      </c>
      <c r="C1800" s="72">
        <v>43341</v>
      </c>
      <c r="D1800" s="22" t="s">
        <v>4081</v>
      </c>
      <c r="E1800" s="67" t="s">
        <v>4082</v>
      </c>
      <c r="F1800" s="24" t="s">
        <v>4083</v>
      </c>
      <c r="G1800" s="25" t="s">
        <v>4084</v>
      </c>
      <c r="H1800" s="24">
        <v>3010</v>
      </c>
      <c r="I1800" s="27">
        <v>0.5</v>
      </c>
      <c r="J1800" s="70">
        <v>43610</v>
      </c>
      <c r="K1800" s="27">
        <f t="shared" si="144"/>
        <v>124600</v>
      </c>
      <c r="L1800" s="71">
        <v>115000</v>
      </c>
      <c r="M1800" s="71">
        <v>460</v>
      </c>
      <c r="N1800" s="27">
        <f t="shared" si="145"/>
        <v>460.5</v>
      </c>
    </row>
    <row r="1801" spans="1:15" s="43" customFormat="1" x14ac:dyDescent="0.2">
      <c r="A1801" s="39" t="s">
        <v>4085</v>
      </c>
      <c r="B1801" s="40"/>
      <c r="C1801" s="41">
        <v>43341</v>
      </c>
      <c r="D1801" s="42" t="s">
        <v>4086</v>
      </c>
      <c r="E1801" s="39">
        <v>6.2089999999999996</v>
      </c>
      <c r="F1801" s="43" t="s">
        <v>4087</v>
      </c>
      <c r="G1801" s="44" t="s">
        <v>4088</v>
      </c>
      <c r="H1801" s="43">
        <v>1070</v>
      </c>
      <c r="I1801" s="45">
        <v>0.5</v>
      </c>
      <c r="J1801" s="45">
        <v>45340</v>
      </c>
      <c r="K1801" s="45">
        <f t="shared" si="144"/>
        <v>129540</v>
      </c>
      <c r="L1801" s="46"/>
      <c r="M1801" s="46"/>
      <c r="N1801" s="45">
        <f t="shared" si="145"/>
        <v>0.5</v>
      </c>
      <c r="O1801" s="47"/>
    </row>
    <row r="1802" spans="1:15" x14ac:dyDescent="0.2">
      <c r="N1802" s="27">
        <f>SUM(N1784:N1801)</f>
        <v>3609.6</v>
      </c>
      <c r="O1802" s="36">
        <v>68595</v>
      </c>
    </row>
    <row r="1804" spans="1:15" x14ac:dyDescent="0.2">
      <c r="A1804" s="67">
        <v>641</v>
      </c>
      <c r="C1804" s="72">
        <v>43341</v>
      </c>
      <c r="D1804" s="22" t="s">
        <v>4110</v>
      </c>
      <c r="E1804" s="67">
        <v>1.952</v>
      </c>
      <c r="F1804" s="24" t="s">
        <v>4111</v>
      </c>
      <c r="G1804" s="25" t="s">
        <v>4112</v>
      </c>
      <c r="H1804" s="24">
        <v>1070</v>
      </c>
      <c r="I1804" s="27">
        <v>0.5</v>
      </c>
      <c r="J1804" s="70">
        <v>48720</v>
      </c>
      <c r="K1804" s="27">
        <f t="shared" si="144"/>
        <v>139200</v>
      </c>
      <c r="L1804" s="71">
        <v>85000</v>
      </c>
      <c r="M1804" s="71">
        <v>340</v>
      </c>
      <c r="N1804" s="27">
        <f t="shared" si="145"/>
        <v>340.5</v>
      </c>
      <c r="O1804" s="38"/>
    </row>
    <row r="1805" spans="1:15" x14ac:dyDescent="0.2">
      <c r="A1805" s="67">
        <v>642</v>
      </c>
      <c r="C1805" s="72">
        <v>43341</v>
      </c>
      <c r="D1805" s="22" t="s">
        <v>4113</v>
      </c>
      <c r="E1805" s="67" t="s">
        <v>4114</v>
      </c>
      <c r="F1805" s="24" t="s">
        <v>4115</v>
      </c>
      <c r="G1805" s="25" t="s">
        <v>1413</v>
      </c>
      <c r="H1805" s="24">
        <v>3010</v>
      </c>
      <c r="I1805" s="27">
        <v>0.5</v>
      </c>
      <c r="J1805" s="70">
        <v>11590</v>
      </c>
      <c r="K1805" s="27">
        <f t="shared" si="144"/>
        <v>33110</v>
      </c>
      <c r="L1805" s="71">
        <v>23000</v>
      </c>
      <c r="M1805" s="71">
        <v>92</v>
      </c>
      <c r="N1805" s="27">
        <f t="shared" si="145"/>
        <v>92.5</v>
      </c>
      <c r="O1805" s="38"/>
    </row>
    <row r="1806" spans="1:15" x14ac:dyDescent="0.2">
      <c r="A1806" s="67">
        <v>643</v>
      </c>
      <c r="C1806" s="72">
        <v>43341</v>
      </c>
      <c r="D1806" s="22" t="s">
        <v>4116</v>
      </c>
      <c r="E1806" s="67" t="s">
        <v>4117</v>
      </c>
      <c r="F1806" s="24" t="s">
        <v>4118</v>
      </c>
      <c r="G1806" s="25" t="s">
        <v>1413</v>
      </c>
      <c r="H1806" s="24">
        <v>3010</v>
      </c>
      <c r="I1806" s="27">
        <v>0.5</v>
      </c>
      <c r="J1806" s="70">
        <v>11400</v>
      </c>
      <c r="K1806" s="27">
        <f t="shared" ref="K1806:K1836" si="146">ROUND(J1806/0.35,-1)</f>
        <v>32570</v>
      </c>
      <c r="L1806" s="71">
        <v>23000</v>
      </c>
      <c r="M1806" s="71">
        <v>92</v>
      </c>
      <c r="N1806" s="27">
        <f t="shared" ref="N1806:N1836" si="147">SUM(I1806+M1806)</f>
        <v>92.5</v>
      </c>
      <c r="O1806" s="38"/>
    </row>
    <row r="1807" spans="1:15" x14ac:dyDescent="0.2">
      <c r="A1807" s="67" t="s">
        <v>4089</v>
      </c>
      <c r="C1807" s="72">
        <v>43342</v>
      </c>
      <c r="D1807" s="22" t="s">
        <v>4090</v>
      </c>
      <c r="E1807" s="67" t="s">
        <v>4091</v>
      </c>
      <c r="F1807" s="24" t="s">
        <v>4092</v>
      </c>
      <c r="G1807" s="25" t="s">
        <v>4093</v>
      </c>
      <c r="H1807" s="24">
        <v>2050</v>
      </c>
      <c r="I1807" s="27">
        <v>0.5</v>
      </c>
      <c r="J1807" s="70">
        <v>18010</v>
      </c>
      <c r="K1807" s="27">
        <f t="shared" si="146"/>
        <v>51460</v>
      </c>
      <c r="N1807" s="27">
        <f t="shared" si="147"/>
        <v>0.5</v>
      </c>
      <c r="O1807" s="38"/>
    </row>
    <row r="1808" spans="1:15" x14ac:dyDescent="0.2">
      <c r="A1808" s="67" t="s">
        <v>4094</v>
      </c>
      <c r="C1808" s="72">
        <v>43342</v>
      </c>
      <c r="D1808" s="22" t="s">
        <v>4095</v>
      </c>
      <c r="E1808" s="67">
        <v>4.3339999999999996</v>
      </c>
      <c r="F1808" s="24" t="s">
        <v>4096</v>
      </c>
      <c r="G1808" s="25" t="s">
        <v>4097</v>
      </c>
      <c r="H1808" s="24">
        <v>1080</v>
      </c>
      <c r="I1808" s="27">
        <v>0.5</v>
      </c>
      <c r="J1808" s="70">
        <v>12900</v>
      </c>
      <c r="K1808" s="27">
        <f t="shared" si="146"/>
        <v>36860</v>
      </c>
      <c r="N1808" s="27">
        <f t="shared" si="147"/>
        <v>0.5</v>
      </c>
      <c r="O1808" s="38"/>
    </row>
    <row r="1809" spans="1:15" x14ac:dyDescent="0.2">
      <c r="A1809" s="67">
        <v>644</v>
      </c>
      <c r="C1809" s="72">
        <v>43343</v>
      </c>
      <c r="D1809" s="22" t="s">
        <v>4098</v>
      </c>
      <c r="E1809" s="67" t="s">
        <v>4099</v>
      </c>
      <c r="F1809" s="24" t="s">
        <v>4100</v>
      </c>
      <c r="G1809" s="25" t="s">
        <v>4101</v>
      </c>
      <c r="H1809" s="24">
        <v>3010</v>
      </c>
      <c r="I1809" s="27">
        <v>0.5</v>
      </c>
      <c r="J1809" s="70">
        <v>29740</v>
      </c>
      <c r="K1809" s="27">
        <f t="shared" si="146"/>
        <v>84970</v>
      </c>
      <c r="L1809" s="71">
        <v>31000</v>
      </c>
      <c r="M1809" s="71">
        <v>124</v>
      </c>
      <c r="N1809" s="27">
        <f t="shared" si="147"/>
        <v>124.5</v>
      </c>
      <c r="O1809" s="38"/>
    </row>
    <row r="1810" spans="1:15" x14ac:dyDescent="0.2">
      <c r="A1810" s="67">
        <v>646</v>
      </c>
      <c r="C1810" s="72">
        <v>43343</v>
      </c>
      <c r="D1810" s="22" t="s">
        <v>4102</v>
      </c>
      <c r="E1810" s="67">
        <v>13.443</v>
      </c>
      <c r="F1810" s="24" t="s">
        <v>3661</v>
      </c>
      <c r="G1810" s="25" t="s">
        <v>4103</v>
      </c>
      <c r="H1810" s="24">
        <v>1120</v>
      </c>
      <c r="I1810" s="27">
        <v>0.5</v>
      </c>
      <c r="J1810" s="70">
        <v>20960</v>
      </c>
      <c r="K1810" s="27">
        <f t="shared" si="146"/>
        <v>59890</v>
      </c>
      <c r="L1810" s="71">
        <v>159389</v>
      </c>
      <c r="M1810" s="71">
        <v>637.6</v>
      </c>
      <c r="N1810" s="27">
        <f t="shared" si="147"/>
        <v>638.1</v>
      </c>
    </row>
    <row r="1811" spans="1:15" x14ac:dyDescent="0.2">
      <c r="A1811" s="67">
        <v>649</v>
      </c>
      <c r="C1811" s="72">
        <v>43347</v>
      </c>
      <c r="D1811" s="22" t="s">
        <v>4104</v>
      </c>
      <c r="E1811" s="67">
        <v>0.14000000000000001</v>
      </c>
      <c r="F1811" s="24" t="s">
        <v>4105</v>
      </c>
      <c r="G1811" s="25" t="s">
        <v>4106</v>
      </c>
      <c r="H1811" s="24">
        <v>2050</v>
      </c>
      <c r="I1811" s="27">
        <v>0.5</v>
      </c>
      <c r="J1811" s="70">
        <v>17660</v>
      </c>
      <c r="K1811" s="27">
        <f t="shared" si="146"/>
        <v>50460</v>
      </c>
      <c r="L1811" s="71">
        <v>85000</v>
      </c>
      <c r="M1811" s="71">
        <v>340</v>
      </c>
      <c r="N1811" s="27">
        <f t="shared" si="147"/>
        <v>340.5</v>
      </c>
    </row>
    <row r="1812" spans="1:15" x14ac:dyDescent="0.2">
      <c r="A1812" s="67">
        <v>650</v>
      </c>
      <c r="C1812" s="72">
        <v>43347</v>
      </c>
      <c r="D1812" s="22" t="s">
        <v>2720</v>
      </c>
      <c r="E1812" s="67" t="s">
        <v>4107</v>
      </c>
      <c r="F1812" s="24" t="s">
        <v>4108</v>
      </c>
      <c r="G1812" s="25" t="s">
        <v>4109</v>
      </c>
      <c r="H1812" s="24">
        <v>3010</v>
      </c>
      <c r="I1812" s="27">
        <v>0.5</v>
      </c>
      <c r="J1812" s="70">
        <v>10730</v>
      </c>
      <c r="K1812" s="27">
        <f t="shared" si="146"/>
        <v>30660</v>
      </c>
      <c r="L1812" s="71">
        <v>20000</v>
      </c>
      <c r="M1812" s="71">
        <v>80</v>
      </c>
      <c r="N1812" s="27">
        <f t="shared" si="147"/>
        <v>80.5</v>
      </c>
    </row>
    <row r="1813" spans="1:15" s="43" customFormat="1" x14ac:dyDescent="0.2">
      <c r="A1813" s="39">
        <v>651</v>
      </c>
      <c r="B1813" s="40"/>
      <c r="C1813" s="41">
        <v>43347</v>
      </c>
      <c r="D1813" s="42" t="s">
        <v>4119</v>
      </c>
      <c r="E1813" s="39">
        <v>27.981999999999999</v>
      </c>
      <c r="F1813" s="43" t="s">
        <v>4120</v>
      </c>
      <c r="G1813" s="44" t="s">
        <v>4121</v>
      </c>
      <c r="H1813" s="43">
        <v>1170</v>
      </c>
      <c r="I1813" s="45">
        <v>0.5</v>
      </c>
      <c r="J1813" s="45">
        <v>30220</v>
      </c>
      <c r="K1813" s="45">
        <f t="shared" si="146"/>
        <v>86340</v>
      </c>
      <c r="L1813" s="46">
        <v>135000</v>
      </c>
      <c r="M1813" s="46">
        <v>540</v>
      </c>
      <c r="N1813" s="45">
        <f t="shared" si="147"/>
        <v>540.5</v>
      </c>
      <c r="O1813" s="47"/>
    </row>
    <row r="1814" spans="1:15" x14ac:dyDescent="0.2">
      <c r="N1814" s="27">
        <f>SUM(N1804:N1813)</f>
        <v>2250.6</v>
      </c>
      <c r="O1814" s="36">
        <v>68626</v>
      </c>
    </row>
    <row r="1816" spans="1:15" x14ac:dyDescent="0.2">
      <c r="A1816" s="67">
        <v>645</v>
      </c>
      <c r="C1816" s="72">
        <v>43343</v>
      </c>
      <c r="D1816" s="22" t="s">
        <v>1823</v>
      </c>
      <c r="E1816" s="67">
        <v>23.143999999999998</v>
      </c>
      <c r="F1816" s="24" t="s">
        <v>1826</v>
      </c>
      <c r="G1816" s="25" t="s">
        <v>4144</v>
      </c>
      <c r="H1816" s="24">
        <v>1100</v>
      </c>
      <c r="I1816" s="27">
        <v>1</v>
      </c>
      <c r="J1816" s="70">
        <v>173130</v>
      </c>
      <c r="K1816" s="27">
        <f t="shared" ref="K1816:K1826" si="148">ROUND(J1816/0.35,-1)</f>
        <v>494660</v>
      </c>
      <c r="L1816" s="71">
        <v>359408</v>
      </c>
      <c r="M1816" s="71">
        <v>1437.63</v>
      </c>
      <c r="N1816" s="27">
        <f t="shared" ref="N1816:N1826" si="149">SUM(I1816+M1816)</f>
        <v>1438.63</v>
      </c>
      <c r="O1816" s="38"/>
    </row>
    <row r="1817" spans="1:15" x14ac:dyDescent="0.2">
      <c r="D1817" s="22" t="s">
        <v>1824</v>
      </c>
      <c r="E1817" s="67">
        <v>79.543999999999997</v>
      </c>
      <c r="F1817" s="24" t="s">
        <v>87</v>
      </c>
      <c r="G1817" s="25" t="s">
        <v>87</v>
      </c>
      <c r="H1817" s="24">
        <v>1060</v>
      </c>
      <c r="O1817" s="38"/>
    </row>
    <row r="1818" spans="1:15" x14ac:dyDescent="0.2">
      <c r="A1818" s="67">
        <v>647</v>
      </c>
      <c r="C1818" s="72">
        <v>43343</v>
      </c>
      <c r="D1818" s="22" t="s">
        <v>4137</v>
      </c>
      <c r="E1818" s="67">
        <v>5.2560000000000002</v>
      </c>
      <c r="F1818" s="24" t="s">
        <v>4138</v>
      </c>
      <c r="G1818" s="25" t="s">
        <v>4139</v>
      </c>
      <c r="H1818" s="24">
        <v>1120</v>
      </c>
      <c r="I1818" s="27">
        <v>0.5</v>
      </c>
      <c r="J1818" s="70">
        <v>30050</v>
      </c>
      <c r="K1818" s="27">
        <f>ROUND(J1818/0.35,-1)</f>
        <v>85860</v>
      </c>
      <c r="L1818" s="71">
        <v>58000</v>
      </c>
      <c r="M1818" s="71">
        <v>232</v>
      </c>
      <c r="N1818" s="27">
        <f>SUM(I1818+M1818)</f>
        <v>232.5</v>
      </c>
      <c r="O1818" s="38"/>
    </row>
    <row r="1819" spans="1:15" x14ac:dyDescent="0.2">
      <c r="A1819" s="67">
        <v>648</v>
      </c>
      <c r="C1819" s="72">
        <v>43347</v>
      </c>
      <c r="D1819" s="22" t="s">
        <v>4145</v>
      </c>
      <c r="E1819" s="67">
        <v>221.33600000000001</v>
      </c>
      <c r="F1819" s="24" t="s">
        <v>4146</v>
      </c>
      <c r="G1819" s="25" t="s">
        <v>4147</v>
      </c>
      <c r="H1819" s="24">
        <v>1070</v>
      </c>
      <c r="I1819" s="27">
        <v>0.5</v>
      </c>
      <c r="J1819" s="70">
        <v>293990</v>
      </c>
      <c r="K1819" s="27">
        <f t="shared" si="148"/>
        <v>839970</v>
      </c>
      <c r="L1819" s="71">
        <v>490350</v>
      </c>
      <c r="M1819" s="71">
        <v>1961.4</v>
      </c>
      <c r="N1819" s="27">
        <f t="shared" si="149"/>
        <v>1961.9</v>
      </c>
      <c r="O1819" s="38"/>
    </row>
    <row r="1820" spans="1:15" x14ac:dyDescent="0.2">
      <c r="A1820" s="67">
        <v>652</v>
      </c>
      <c r="C1820" s="72">
        <v>43347</v>
      </c>
      <c r="D1820" s="22" t="s">
        <v>4126</v>
      </c>
      <c r="E1820" s="67">
        <v>2.4089999999999998</v>
      </c>
      <c r="F1820" s="24" t="s">
        <v>4127</v>
      </c>
      <c r="G1820" s="25" t="s">
        <v>4128</v>
      </c>
      <c r="H1820" s="24">
        <v>1110</v>
      </c>
      <c r="I1820" s="27">
        <v>0.5</v>
      </c>
      <c r="J1820" s="70">
        <v>41770</v>
      </c>
      <c r="K1820" s="27">
        <f t="shared" si="148"/>
        <v>119340</v>
      </c>
      <c r="L1820" s="71">
        <v>139900</v>
      </c>
      <c r="M1820" s="71">
        <v>559.6</v>
      </c>
      <c r="N1820" s="27">
        <f t="shared" si="149"/>
        <v>560.1</v>
      </c>
      <c r="O1820" s="38"/>
    </row>
    <row r="1821" spans="1:15" x14ac:dyDescent="0.2">
      <c r="A1821" s="67" t="s">
        <v>4130</v>
      </c>
      <c r="C1821" s="72">
        <v>43343</v>
      </c>
      <c r="D1821" s="22" t="s">
        <v>4141</v>
      </c>
      <c r="E1821" s="67">
        <v>1.3673999999999999</v>
      </c>
      <c r="F1821" s="24" t="s">
        <v>4142</v>
      </c>
      <c r="G1821" s="25" t="s">
        <v>4143</v>
      </c>
      <c r="H1821" s="24">
        <v>3010</v>
      </c>
      <c r="I1821" s="27">
        <v>0.5</v>
      </c>
      <c r="J1821" s="70">
        <v>25320</v>
      </c>
      <c r="K1821" s="27">
        <f t="shared" si="148"/>
        <v>72340</v>
      </c>
      <c r="N1821" s="27">
        <f t="shared" si="149"/>
        <v>0.5</v>
      </c>
      <c r="O1821" s="38"/>
    </row>
    <row r="1822" spans="1:15" x14ac:dyDescent="0.2">
      <c r="A1822" s="67" t="s">
        <v>4129</v>
      </c>
      <c r="C1822" s="72">
        <v>43343</v>
      </c>
      <c r="D1822" s="22" t="s">
        <v>4137</v>
      </c>
      <c r="E1822" s="67">
        <v>5.2560000000000002</v>
      </c>
      <c r="F1822" s="24" t="s">
        <v>4140</v>
      </c>
      <c r="G1822" s="24" t="s">
        <v>4138</v>
      </c>
      <c r="H1822" s="24">
        <v>1120</v>
      </c>
      <c r="I1822" s="27">
        <v>0.5</v>
      </c>
      <c r="J1822" s="70">
        <v>30050</v>
      </c>
      <c r="K1822" s="27">
        <f>ROUND(J1822/0.35,-1)</f>
        <v>85860</v>
      </c>
      <c r="N1822" s="27">
        <f>SUM(I1822+M1822)</f>
        <v>0.5</v>
      </c>
      <c r="O1822" s="38"/>
    </row>
    <row r="1823" spans="1:15" x14ac:dyDescent="0.2">
      <c r="A1823" s="67" t="s">
        <v>4122</v>
      </c>
      <c r="C1823" s="72">
        <v>43347</v>
      </c>
      <c r="D1823" s="22" t="s">
        <v>4123</v>
      </c>
      <c r="E1823" s="67">
        <v>21</v>
      </c>
      <c r="F1823" s="24" t="s">
        <v>4124</v>
      </c>
      <c r="G1823" s="25" t="s">
        <v>4125</v>
      </c>
      <c r="H1823" s="24">
        <v>1040</v>
      </c>
      <c r="I1823" s="27">
        <v>0.5</v>
      </c>
      <c r="J1823" s="70">
        <v>36010</v>
      </c>
      <c r="K1823" s="27">
        <f t="shared" si="148"/>
        <v>102890</v>
      </c>
      <c r="N1823" s="27">
        <f t="shared" si="149"/>
        <v>0.5</v>
      </c>
      <c r="O1823" s="38"/>
    </row>
    <row r="1824" spans="1:15" x14ac:dyDescent="0.2">
      <c r="A1824" s="67">
        <v>653</v>
      </c>
      <c r="C1824" s="72">
        <v>43347</v>
      </c>
      <c r="D1824" s="22" t="s">
        <v>4131</v>
      </c>
      <c r="E1824" s="67" t="s">
        <v>213</v>
      </c>
      <c r="F1824" s="24" t="s">
        <v>4132</v>
      </c>
      <c r="G1824" s="25" t="s">
        <v>4133</v>
      </c>
      <c r="H1824" s="24">
        <v>1050</v>
      </c>
      <c r="I1824" s="27">
        <v>0.5</v>
      </c>
      <c r="J1824" s="70">
        <v>29020</v>
      </c>
      <c r="K1824" s="27">
        <f t="shared" si="148"/>
        <v>82910</v>
      </c>
      <c r="L1824" s="71">
        <v>100000</v>
      </c>
      <c r="M1824" s="71">
        <v>400</v>
      </c>
      <c r="N1824" s="27">
        <f t="shared" si="149"/>
        <v>400.5</v>
      </c>
    </row>
    <row r="1825" spans="1:15" x14ac:dyDescent="0.2">
      <c r="A1825" s="67">
        <v>654</v>
      </c>
      <c r="C1825" s="72">
        <v>43348</v>
      </c>
      <c r="D1825" s="22" t="s">
        <v>4134</v>
      </c>
      <c r="E1825" s="67">
        <v>14.606999999999999</v>
      </c>
      <c r="F1825" s="24" t="s">
        <v>4136</v>
      </c>
      <c r="G1825" s="24" t="s">
        <v>4135</v>
      </c>
      <c r="H1825" s="24">
        <v>1090</v>
      </c>
      <c r="I1825" s="27">
        <v>0.5</v>
      </c>
      <c r="J1825" s="70">
        <v>49680</v>
      </c>
      <c r="K1825" s="27">
        <f t="shared" si="148"/>
        <v>141940</v>
      </c>
      <c r="L1825" s="71">
        <v>141000</v>
      </c>
      <c r="M1825" s="71">
        <v>564</v>
      </c>
      <c r="N1825" s="27">
        <f t="shared" si="149"/>
        <v>564.5</v>
      </c>
    </row>
    <row r="1826" spans="1:15" x14ac:dyDescent="0.2">
      <c r="A1826" s="67" t="s">
        <v>4148</v>
      </c>
      <c r="C1826" s="72">
        <v>43348</v>
      </c>
      <c r="D1826" s="22" t="s">
        <v>3065</v>
      </c>
      <c r="E1826" s="67">
        <v>1.0249999999999999</v>
      </c>
      <c r="F1826" s="24" t="s">
        <v>4149</v>
      </c>
      <c r="G1826" s="25" t="s">
        <v>4150</v>
      </c>
      <c r="H1826" s="24">
        <v>1160</v>
      </c>
      <c r="I1826" s="27">
        <v>0.5</v>
      </c>
      <c r="J1826" s="70">
        <v>38810</v>
      </c>
      <c r="K1826" s="27">
        <f t="shared" si="148"/>
        <v>110890</v>
      </c>
      <c r="N1826" s="27">
        <f t="shared" si="149"/>
        <v>0.5</v>
      </c>
      <c r="O1826" s="36" t="s">
        <v>4151</v>
      </c>
    </row>
    <row r="1827" spans="1:15" x14ac:dyDescent="0.2">
      <c r="A1827" s="67">
        <v>655</v>
      </c>
      <c r="C1827" s="72">
        <v>43348</v>
      </c>
      <c r="D1827" s="22" t="s">
        <v>4152</v>
      </c>
      <c r="E1827" s="67">
        <v>30.202999999999999</v>
      </c>
      <c r="F1827" s="24" t="s">
        <v>4154</v>
      </c>
      <c r="G1827" s="25" t="s">
        <v>4155</v>
      </c>
      <c r="H1827" s="24">
        <v>1040</v>
      </c>
      <c r="I1827" s="27">
        <v>1</v>
      </c>
      <c r="J1827" s="70">
        <v>62420</v>
      </c>
      <c r="K1827" s="27">
        <f t="shared" si="146"/>
        <v>178340</v>
      </c>
      <c r="L1827" s="71">
        <v>207000</v>
      </c>
      <c r="M1827" s="71">
        <v>828</v>
      </c>
      <c r="N1827" s="27">
        <f t="shared" si="147"/>
        <v>829</v>
      </c>
    </row>
    <row r="1828" spans="1:15" x14ac:dyDescent="0.2">
      <c r="D1828" s="22" t="s">
        <v>4153</v>
      </c>
      <c r="E1828" s="67">
        <v>1.6359999999999999</v>
      </c>
      <c r="F1828" s="24" t="s">
        <v>87</v>
      </c>
      <c r="G1828" s="25" t="s">
        <v>87</v>
      </c>
      <c r="K1828" s="27">
        <f t="shared" si="146"/>
        <v>0</v>
      </c>
      <c r="N1828" s="27">
        <f t="shared" si="147"/>
        <v>0</v>
      </c>
    </row>
    <row r="1829" spans="1:15" x14ac:dyDescent="0.2">
      <c r="A1829" s="67">
        <v>656</v>
      </c>
      <c r="C1829" s="72">
        <v>43348</v>
      </c>
      <c r="D1829" s="22" t="s">
        <v>4156</v>
      </c>
      <c r="E1829" s="67">
        <v>3.206</v>
      </c>
      <c r="F1829" s="24" t="s">
        <v>4157</v>
      </c>
      <c r="G1829" s="25" t="s">
        <v>4158</v>
      </c>
      <c r="H1829" s="24">
        <v>1150</v>
      </c>
      <c r="I1829" s="27">
        <v>0.5</v>
      </c>
      <c r="J1829" s="70">
        <v>6190</v>
      </c>
      <c r="K1829" s="27">
        <f t="shared" si="146"/>
        <v>17690</v>
      </c>
      <c r="L1829" s="71">
        <v>30000</v>
      </c>
      <c r="M1829" s="71">
        <v>120</v>
      </c>
      <c r="N1829" s="27">
        <f t="shared" si="147"/>
        <v>120.5</v>
      </c>
    </row>
    <row r="1830" spans="1:15" x14ac:dyDescent="0.2">
      <c r="A1830" s="67">
        <v>657</v>
      </c>
      <c r="C1830" s="72">
        <v>43348</v>
      </c>
      <c r="D1830" s="22" t="s">
        <v>4159</v>
      </c>
      <c r="E1830" s="67">
        <v>10.003</v>
      </c>
      <c r="F1830" s="24" t="s">
        <v>4160</v>
      </c>
      <c r="G1830" s="25" t="s">
        <v>4161</v>
      </c>
      <c r="H1830" s="24">
        <v>1010</v>
      </c>
      <c r="I1830" s="27">
        <v>0.5</v>
      </c>
      <c r="J1830" s="70">
        <v>17430</v>
      </c>
      <c r="K1830" s="27">
        <f t="shared" si="146"/>
        <v>49800</v>
      </c>
      <c r="L1830" s="71">
        <v>65019.5</v>
      </c>
      <c r="M1830" s="71">
        <v>260.08</v>
      </c>
      <c r="N1830" s="27">
        <f t="shared" si="147"/>
        <v>260.58</v>
      </c>
    </row>
    <row r="1831" spans="1:15" x14ac:dyDescent="0.2">
      <c r="A1831" s="67" t="s">
        <v>4162</v>
      </c>
      <c r="C1831" s="72">
        <v>43349</v>
      </c>
      <c r="D1831" s="22" t="s">
        <v>4163</v>
      </c>
      <c r="E1831" s="67">
        <v>0.37</v>
      </c>
      <c r="F1831" s="24" t="s">
        <v>2240</v>
      </c>
      <c r="G1831" s="25" t="s">
        <v>4165</v>
      </c>
      <c r="H1831" s="24">
        <v>1050</v>
      </c>
      <c r="I1831" s="27">
        <v>1</v>
      </c>
      <c r="J1831" s="70">
        <v>30480</v>
      </c>
      <c r="K1831" s="27">
        <f t="shared" si="146"/>
        <v>87090</v>
      </c>
      <c r="N1831" s="27">
        <f t="shared" si="147"/>
        <v>1</v>
      </c>
    </row>
    <row r="1832" spans="1:15" s="43" customFormat="1" x14ac:dyDescent="0.2">
      <c r="A1832" s="39"/>
      <c r="B1832" s="40"/>
      <c r="C1832" s="41"/>
      <c r="D1832" s="42" t="s">
        <v>4164</v>
      </c>
      <c r="E1832" s="39">
        <v>1.1900000000000001E-2</v>
      </c>
      <c r="F1832" s="43" t="s">
        <v>87</v>
      </c>
      <c r="G1832" s="44" t="s">
        <v>87</v>
      </c>
      <c r="I1832" s="45"/>
      <c r="J1832" s="45"/>
      <c r="K1832" s="45">
        <f t="shared" si="146"/>
        <v>0</v>
      </c>
      <c r="L1832" s="46"/>
      <c r="M1832" s="46"/>
      <c r="N1832" s="45">
        <f t="shared" si="147"/>
        <v>0</v>
      </c>
      <c r="O1832" s="47"/>
    </row>
    <row r="1833" spans="1:15" x14ac:dyDescent="0.2">
      <c r="N1833" s="27">
        <f>SUM(N1816:N1832)</f>
        <v>6371.21</v>
      </c>
      <c r="O1833" s="36">
        <v>86842</v>
      </c>
    </row>
    <row r="1835" spans="1:15" x14ac:dyDescent="0.2">
      <c r="A1835" s="67">
        <v>658</v>
      </c>
      <c r="C1835" s="72">
        <v>43349</v>
      </c>
      <c r="D1835" s="22" t="s">
        <v>4189</v>
      </c>
      <c r="E1835" s="67">
        <v>80.162999999999997</v>
      </c>
      <c r="F1835" s="24" t="s">
        <v>4190</v>
      </c>
      <c r="G1835" s="25" t="s">
        <v>4191</v>
      </c>
      <c r="H1835" s="24">
        <v>1130</v>
      </c>
      <c r="I1835" s="27">
        <v>0.5</v>
      </c>
      <c r="J1835" s="70">
        <v>114583</v>
      </c>
      <c r="K1835" s="27">
        <f t="shared" si="146"/>
        <v>327380</v>
      </c>
      <c r="L1835" s="71">
        <v>114212</v>
      </c>
      <c r="M1835" s="71">
        <v>1310</v>
      </c>
      <c r="N1835" s="27">
        <f t="shared" si="147"/>
        <v>1310.5</v>
      </c>
    </row>
    <row r="1836" spans="1:15" x14ac:dyDescent="0.2">
      <c r="A1836" s="67" t="s">
        <v>4166</v>
      </c>
      <c r="C1836" s="72">
        <v>43349</v>
      </c>
      <c r="D1836" s="22" t="s">
        <v>4167</v>
      </c>
      <c r="E1836" s="67">
        <v>0.33</v>
      </c>
      <c r="F1836" s="24" t="s">
        <v>4169</v>
      </c>
      <c r="G1836" s="25" t="s">
        <v>4170</v>
      </c>
      <c r="H1836" s="24">
        <v>1030</v>
      </c>
      <c r="I1836" s="27">
        <v>1</v>
      </c>
      <c r="J1836" s="70">
        <v>37060</v>
      </c>
      <c r="K1836" s="27">
        <f t="shared" si="146"/>
        <v>105890</v>
      </c>
      <c r="N1836" s="27">
        <f t="shared" si="147"/>
        <v>1</v>
      </c>
    </row>
    <row r="1837" spans="1:15" x14ac:dyDescent="0.2">
      <c r="D1837" s="22" t="s">
        <v>4168</v>
      </c>
      <c r="E1837" s="67">
        <v>0.36</v>
      </c>
      <c r="F1837" s="24" t="s">
        <v>2085</v>
      </c>
      <c r="G1837" s="25" t="s">
        <v>2085</v>
      </c>
      <c r="K1837" s="27">
        <f t="shared" ref="K1837:K1893" si="150">ROUND(J1837/0.35,-1)</f>
        <v>0</v>
      </c>
      <c r="N1837" s="27">
        <f t="shared" ref="N1837:N1893" si="151">SUM(I1837+M1837)</f>
        <v>0</v>
      </c>
    </row>
    <row r="1838" spans="1:15" x14ac:dyDescent="0.2">
      <c r="A1838" s="67" t="s">
        <v>4171</v>
      </c>
      <c r="C1838" s="72">
        <v>43349</v>
      </c>
      <c r="D1838" s="22" t="s">
        <v>4172</v>
      </c>
      <c r="E1838" s="67">
        <v>1.0349999999999999</v>
      </c>
      <c r="F1838" s="24" t="s">
        <v>4174</v>
      </c>
      <c r="G1838" s="25" t="s">
        <v>4175</v>
      </c>
      <c r="H1838" s="24">
        <v>1210</v>
      </c>
      <c r="I1838" s="27">
        <v>1</v>
      </c>
      <c r="J1838" s="70">
        <v>43760</v>
      </c>
      <c r="K1838" s="27">
        <f t="shared" si="150"/>
        <v>125030</v>
      </c>
      <c r="N1838" s="27">
        <f t="shared" si="151"/>
        <v>1</v>
      </c>
    </row>
    <row r="1839" spans="1:15" x14ac:dyDescent="0.2">
      <c r="D1839" s="22" t="s">
        <v>4173</v>
      </c>
      <c r="E1839" s="67">
        <v>2.1000000000000001E-2</v>
      </c>
      <c r="F1839" s="24" t="s">
        <v>87</v>
      </c>
      <c r="G1839" s="25" t="s">
        <v>2085</v>
      </c>
      <c r="K1839" s="27">
        <f t="shared" si="150"/>
        <v>0</v>
      </c>
      <c r="N1839" s="27">
        <f t="shared" si="151"/>
        <v>0</v>
      </c>
    </row>
    <row r="1840" spans="1:15" x14ac:dyDescent="0.2">
      <c r="A1840" s="67">
        <v>661</v>
      </c>
      <c r="C1840" s="72">
        <v>43349</v>
      </c>
      <c r="D1840" s="22" t="s">
        <v>4176</v>
      </c>
      <c r="E1840" s="67">
        <v>51.031999999999996</v>
      </c>
      <c r="F1840" s="24" t="s">
        <v>4178</v>
      </c>
      <c r="G1840" s="25" t="s">
        <v>4179</v>
      </c>
      <c r="H1840" s="24">
        <v>1100</v>
      </c>
      <c r="I1840" s="27">
        <v>1</v>
      </c>
      <c r="J1840" s="70">
        <v>75730</v>
      </c>
      <c r="K1840" s="27">
        <f t="shared" si="150"/>
        <v>216370</v>
      </c>
      <c r="L1840" s="71">
        <v>247000</v>
      </c>
      <c r="M1840" s="71">
        <v>988</v>
      </c>
      <c r="N1840" s="27">
        <f t="shared" si="151"/>
        <v>989</v>
      </c>
    </row>
    <row r="1841" spans="1:15" x14ac:dyDescent="0.2">
      <c r="D1841" s="22" t="s">
        <v>4177</v>
      </c>
      <c r="F1841" s="24" t="s">
        <v>87</v>
      </c>
      <c r="G1841" s="25" t="s">
        <v>2085</v>
      </c>
      <c r="K1841" s="27">
        <f t="shared" si="150"/>
        <v>0</v>
      </c>
      <c r="N1841" s="27">
        <f t="shared" si="151"/>
        <v>0</v>
      </c>
    </row>
    <row r="1842" spans="1:15" x14ac:dyDescent="0.2">
      <c r="A1842" s="67" t="s">
        <v>4180</v>
      </c>
      <c r="C1842" s="72">
        <v>43350</v>
      </c>
      <c r="D1842" s="22" t="s">
        <v>4181</v>
      </c>
      <c r="E1842" s="67" t="s">
        <v>4183</v>
      </c>
      <c r="F1842" s="24" t="s">
        <v>4185</v>
      </c>
      <c r="G1842" s="25" t="s">
        <v>4186</v>
      </c>
      <c r="H1842" s="24">
        <v>3010</v>
      </c>
      <c r="I1842" s="27">
        <v>1</v>
      </c>
      <c r="J1842" s="70">
        <v>80160</v>
      </c>
      <c r="K1842" s="27">
        <f t="shared" si="150"/>
        <v>229030</v>
      </c>
      <c r="N1842" s="27">
        <f t="shared" si="151"/>
        <v>1</v>
      </c>
    </row>
    <row r="1843" spans="1:15" x14ac:dyDescent="0.2">
      <c r="D1843" s="22" t="s">
        <v>4182</v>
      </c>
      <c r="E1843" s="67" t="s">
        <v>4184</v>
      </c>
      <c r="F1843" s="24" t="s">
        <v>2085</v>
      </c>
      <c r="G1843" s="25" t="s">
        <v>2085</v>
      </c>
      <c r="K1843" s="27">
        <f t="shared" si="150"/>
        <v>0</v>
      </c>
      <c r="N1843" s="27">
        <f t="shared" si="151"/>
        <v>0</v>
      </c>
    </row>
    <row r="1844" spans="1:15" x14ac:dyDescent="0.2">
      <c r="A1844" s="67">
        <v>659</v>
      </c>
      <c r="C1844" s="72">
        <v>43349</v>
      </c>
      <c r="D1844" s="22" t="s">
        <v>3594</v>
      </c>
      <c r="E1844" s="67">
        <v>3.044</v>
      </c>
      <c r="F1844" s="24" t="s">
        <v>3606</v>
      </c>
      <c r="G1844" s="25" t="s">
        <v>4192</v>
      </c>
      <c r="H1844" s="24">
        <v>1040</v>
      </c>
      <c r="I1844" s="27">
        <v>1</v>
      </c>
      <c r="J1844" s="70">
        <v>44540</v>
      </c>
      <c r="K1844" s="27">
        <f t="shared" si="150"/>
        <v>127260</v>
      </c>
      <c r="L1844" s="71">
        <v>193000</v>
      </c>
      <c r="M1844" s="71">
        <v>772</v>
      </c>
      <c r="N1844" s="27">
        <f t="shared" si="151"/>
        <v>773</v>
      </c>
    </row>
    <row r="1845" spans="1:15" x14ac:dyDescent="0.2">
      <c r="D1845" s="22" t="s">
        <v>3595</v>
      </c>
      <c r="E1845" s="67">
        <v>3.9060000000000001</v>
      </c>
      <c r="F1845" s="24" t="s">
        <v>2085</v>
      </c>
      <c r="G1845" s="25" t="s">
        <v>2085</v>
      </c>
      <c r="K1845" s="27">
        <f t="shared" si="150"/>
        <v>0</v>
      </c>
      <c r="N1845" s="27">
        <f t="shared" si="151"/>
        <v>0</v>
      </c>
    </row>
    <row r="1846" spans="1:15" x14ac:dyDescent="0.2">
      <c r="A1846" s="67" t="s">
        <v>4193</v>
      </c>
      <c r="C1846" s="72">
        <v>43349</v>
      </c>
      <c r="D1846" s="22" t="s">
        <v>4194</v>
      </c>
      <c r="E1846" s="67">
        <v>1.85</v>
      </c>
      <c r="F1846" s="24" t="s">
        <v>4195</v>
      </c>
      <c r="G1846" s="25" t="s">
        <v>4196</v>
      </c>
      <c r="H1846" s="24">
        <v>1060</v>
      </c>
      <c r="I1846" s="27">
        <v>0.5</v>
      </c>
      <c r="J1846" s="70">
        <v>32290</v>
      </c>
      <c r="K1846" s="27">
        <f t="shared" si="150"/>
        <v>92260</v>
      </c>
      <c r="N1846" s="27">
        <f t="shared" si="151"/>
        <v>0.5</v>
      </c>
    </row>
    <row r="1847" spans="1:15" x14ac:dyDescent="0.2">
      <c r="A1847" s="67">
        <v>660</v>
      </c>
      <c r="C1847" s="72">
        <v>43349</v>
      </c>
      <c r="D1847" s="22" t="s">
        <v>4200</v>
      </c>
      <c r="E1847" s="67">
        <v>21.172000000000001</v>
      </c>
      <c r="F1847" s="24" t="s">
        <v>4201</v>
      </c>
      <c r="G1847" s="25" t="s">
        <v>4202</v>
      </c>
      <c r="H1847" s="24">
        <v>1040</v>
      </c>
      <c r="I1847" s="27">
        <v>1</v>
      </c>
      <c r="J1847" s="70">
        <v>35530</v>
      </c>
      <c r="K1847" s="27">
        <f t="shared" si="150"/>
        <v>101510</v>
      </c>
      <c r="L1847" s="71">
        <v>30000</v>
      </c>
      <c r="M1847" s="71">
        <v>120</v>
      </c>
      <c r="N1847" s="27">
        <f t="shared" si="151"/>
        <v>121</v>
      </c>
      <c r="O1847" s="38"/>
    </row>
    <row r="1848" spans="1:15" x14ac:dyDescent="0.2">
      <c r="D1848" s="22" t="s">
        <v>4203</v>
      </c>
      <c r="E1848" s="67">
        <v>0.80200000000000005</v>
      </c>
      <c r="F1848" s="24" t="s">
        <v>87</v>
      </c>
      <c r="G1848" s="25" t="s">
        <v>2085</v>
      </c>
      <c r="O1848" s="38"/>
    </row>
    <row r="1849" spans="1:15" x14ac:dyDescent="0.2">
      <c r="A1849" s="67">
        <v>662</v>
      </c>
      <c r="C1849" s="72">
        <v>43350</v>
      </c>
      <c r="D1849" s="22" t="s">
        <v>4197</v>
      </c>
      <c r="E1849" s="67">
        <v>8.9019999999999992</v>
      </c>
      <c r="F1849" s="24" t="s">
        <v>4198</v>
      </c>
      <c r="G1849" s="25" t="s">
        <v>4199</v>
      </c>
      <c r="H1849" s="24">
        <v>1200</v>
      </c>
      <c r="I1849" s="27">
        <v>0.5</v>
      </c>
      <c r="J1849" s="70">
        <v>18420</v>
      </c>
      <c r="K1849" s="27">
        <f t="shared" si="150"/>
        <v>52630</v>
      </c>
      <c r="L1849" s="71">
        <v>48960</v>
      </c>
      <c r="M1849" s="71">
        <v>196</v>
      </c>
      <c r="N1849" s="27">
        <f t="shared" si="151"/>
        <v>196.5</v>
      </c>
    </row>
    <row r="1850" spans="1:15" x14ac:dyDescent="0.2">
      <c r="A1850" s="67">
        <v>663</v>
      </c>
      <c r="C1850" s="72">
        <v>43350</v>
      </c>
      <c r="D1850" s="22" t="s">
        <v>4204</v>
      </c>
      <c r="E1850" s="67">
        <v>57.656799999999997</v>
      </c>
      <c r="F1850" s="24" t="s">
        <v>4205</v>
      </c>
      <c r="G1850" s="25" t="s">
        <v>4206</v>
      </c>
      <c r="H1850" s="24">
        <v>1120</v>
      </c>
      <c r="I1850" s="27">
        <v>0.5</v>
      </c>
      <c r="J1850" s="70">
        <v>104270</v>
      </c>
      <c r="K1850" s="27">
        <f t="shared" si="150"/>
        <v>297910</v>
      </c>
      <c r="L1850" s="71">
        <v>576568</v>
      </c>
      <c r="M1850" s="71">
        <v>2306.4</v>
      </c>
      <c r="N1850" s="27">
        <f t="shared" si="151"/>
        <v>2306.9</v>
      </c>
    </row>
    <row r="1851" spans="1:15" x14ac:dyDescent="0.2">
      <c r="A1851" s="67">
        <v>665</v>
      </c>
      <c r="C1851" s="72">
        <v>43350</v>
      </c>
      <c r="D1851" s="22" t="s">
        <v>4210</v>
      </c>
      <c r="E1851" s="67" t="s">
        <v>4212</v>
      </c>
      <c r="F1851" s="24" t="s">
        <v>4214</v>
      </c>
      <c r="G1851" s="25" t="s">
        <v>4215</v>
      </c>
      <c r="H1851" s="24">
        <v>3010</v>
      </c>
      <c r="I1851" s="27">
        <v>1</v>
      </c>
      <c r="J1851" s="70">
        <v>31950</v>
      </c>
      <c r="K1851" s="27">
        <f t="shared" si="150"/>
        <v>91290</v>
      </c>
      <c r="L1851" s="71">
        <v>46000</v>
      </c>
      <c r="M1851" s="71">
        <v>184</v>
      </c>
      <c r="N1851" s="27">
        <f t="shared" si="151"/>
        <v>185</v>
      </c>
    </row>
    <row r="1852" spans="1:15" x14ac:dyDescent="0.2">
      <c r="D1852" s="22" t="s">
        <v>4211</v>
      </c>
      <c r="E1852" s="67" t="s">
        <v>4213</v>
      </c>
      <c r="F1852" s="24" t="s">
        <v>2085</v>
      </c>
      <c r="G1852" s="25" t="s">
        <v>2085</v>
      </c>
      <c r="K1852" s="27">
        <f t="shared" si="150"/>
        <v>0</v>
      </c>
      <c r="N1852" s="27">
        <f t="shared" si="151"/>
        <v>0</v>
      </c>
    </row>
    <row r="1853" spans="1:15" s="43" customFormat="1" x14ac:dyDescent="0.2">
      <c r="A1853" s="39">
        <v>666</v>
      </c>
      <c r="B1853" s="40"/>
      <c r="C1853" s="41">
        <v>43350</v>
      </c>
      <c r="D1853" s="42" t="s">
        <v>4216</v>
      </c>
      <c r="E1853" s="39">
        <v>5</v>
      </c>
      <c r="F1853" s="43" t="s">
        <v>4217</v>
      </c>
      <c r="G1853" s="44" t="s">
        <v>4218</v>
      </c>
      <c r="H1853" s="43">
        <v>1020</v>
      </c>
      <c r="I1853" s="45">
        <v>0.5</v>
      </c>
      <c r="J1853" s="45">
        <v>9970</v>
      </c>
      <c r="K1853" s="45">
        <f t="shared" si="150"/>
        <v>28490</v>
      </c>
      <c r="L1853" s="46">
        <v>46000</v>
      </c>
      <c r="M1853" s="46">
        <v>196</v>
      </c>
      <c r="N1853" s="45">
        <f t="shared" si="151"/>
        <v>196.5</v>
      </c>
      <c r="O1853" s="47"/>
    </row>
    <row r="1854" spans="1:15" x14ac:dyDescent="0.2">
      <c r="N1854" s="27">
        <f>SUM(N1835:N1853)</f>
        <v>6081.9</v>
      </c>
      <c r="O1854" s="36">
        <v>68659</v>
      </c>
    </row>
    <row r="1855" spans="1:15" x14ac:dyDescent="0.2">
      <c r="O1855" s="38"/>
    </row>
    <row r="1856" spans="1:15" x14ac:dyDescent="0.2">
      <c r="A1856" s="67">
        <v>664</v>
      </c>
      <c r="C1856" s="72">
        <v>43350</v>
      </c>
      <c r="D1856" s="22" t="s">
        <v>4207</v>
      </c>
      <c r="E1856" s="67">
        <v>7</v>
      </c>
      <c r="F1856" s="24" t="s">
        <v>4208</v>
      </c>
      <c r="G1856" s="25" t="s">
        <v>4209</v>
      </c>
      <c r="H1856" s="24">
        <v>1220</v>
      </c>
      <c r="I1856" s="27">
        <v>0.5</v>
      </c>
      <c r="J1856" s="70">
        <v>12070</v>
      </c>
      <c r="K1856" s="27">
        <f>ROUND(J1856/0.35,-1)</f>
        <v>34490</v>
      </c>
      <c r="L1856" s="71">
        <v>56000</v>
      </c>
      <c r="M1856" s="71">
        <v>224</v>
      </c>
      <c r="N1856" s="27">
        <f>SUM(I1856+M1856)</f>
        <v>224.5</v>
      </c>
      <c r="O1856" s="38"/>
    </row>
    <row r="1857" spans="1:15" x14ac:dyDescent="0.2">
      <c r="A1857" s="67" t="s">
        <v>4223</v>
      </c>
      <c r="C1857" s="72">
        <v>43350</v>
      </c>
      <c r="D1857" s="22" t="s">
        <v>4224</v>
      </c>
      <c r="E1857" s="67">
        <v>0.96299999999999997</v>
      </c>
      <c r="F1857" s="24" t="s">
        <v>4227</v>
      </c>
      <c r="G1857" s="25" t="s">
        <v>4226</v>
      </c>
      <c r="H1857" s="24">
        <v>1030</v>
      </c>
      <c r="I1857" s="27">
        <v>1</v>
      </c>
      <c r="J1857" s="70">
        <v>26000</v>
      </c>
      <c r="K1857" s="27">
        <f t="shared" si="150"/>
        <v>74290</v>
      </c>
      <c r="N1857" s="27">
        <f t="shared" si="151"/>
        <v>1</v>
      </c>
      <c r="O1857" s="38"/>
    </row>
    <row r="1858" spans="1:15" x14ac:dyDescent="0.2">
      <c r="D1858" s="22" t="s">
        <v>4225</v>
      </c>
      <c r="E1858" s="67">
        <v>1.496</v>
      </c>
      <c r="F1858" s="24" t="s">
        <v>87</v>
      </c>
      <c r="G1858" s="25" t="s">
        <v>87</v>
      </c>
      <c r="K1858" s="27">
        <f t="shared" si="150"/>
        <v>0</v>
      </c>
      <c r="N1858" s="27">
        <f t="shared" si="151"/>
        <v>0</v>
      </c>
      <c r="O1858" s="38"/>
    </row>
    <row r="1859" spans="1:15" x14ac:dyDescent="0.2">
      <c r="A1859" s="67">
        <v>668</v>
      </c>
      <c r="C1859" s="72">
        <v>43350</v>
      </c>
      <c r="D1859" s="22" t="s">
        <v>3395</v>
      </c>
      <c r="E1859" s="67">
        <v>1.42</v>
      </c>
      <c r="F1859" s="24" t="s">
        <v>4228</v>
      </c>
      <c r="G1859" s="25" t="s">
        <v>4229</v>
      </c>
      <c r="H1859" s="24">
        <v>1190</v>
      </c>
      <c r="I1859" s="27">
        <v>2</v>
      </c>
      <c r="J1859" s="70">
        <v>52920</v>
      </c>
      <c r="K1859" s="27">
        <f t="shared" si="150"/>
        <v>151200</v>
      </c>
      <c r="L1859" s="71">
        <v>183000</v>
      </c>
      <c r="M1859" s="71">
        <v>732</v>
      </c>
      <c r="N1859" s="27">
        <f t="shared" si="151"/>
        <v>734</v>
      </c>
      <c r="O1859" s="38"/>
    </row>
    <row r="1860" spans="1:15" x14ac:dyDescent="0.2">
      <c r="D1860" s="22" t="s">
        <v>3392</v>
      </c>
      <c r="E1860" s="67">
        <v>4.8594999999999997</v>
      </c>
      <c r="F1860" s="24" t="s">
        <v>87</v>
      </c>
      <c r="G1860" s="24" t="s">
        <v>87</v>
      </c>
      <c r="K1860" s="27">
        <f t="shared" si="150"/>
        <v>0</v>
      </c>
      <c r="N1860" s="27">
        <f t="shared" si="151"/>
        <v>0</v>
      </c>
      <c r="O1860" s="38"/>
    </row>
    <row r="1861" spans="1:15" x14ac:dyDescent="0.2">
      <c r="D1861" s="22" t="s">
        <v>3394</v>
      </c>
      <c r="E1861" s="67">
        <v>0.54100000000000004</v>
      </c>
      <c r="F1861" s="24" t="s">
        <v>87</v>
      </c>
      <c r="G1861" s="24" t="s">
        <v>87</v>
      </c>
      <c r="K1861" s="27">
        <f t="shared" si="150"/>
        <v>0</v>
      </c>
      <c r="N1861" s="27">
        <f t="shared" si="151"/>
        <v>0</v>
      </c>
      <c r="O1861" s="38"/>
    </row>
    <row r="1862" spans="1:15" x14ac:dyDescent="0.2">
      <c r="D1862" s="22" t="s">
        <v>3393</v>
      </c>
      <c r="E1862" s="67">
        <v>0.41699999999999998</v>
      </c>
      <c r="F1862" s="24" t="s">
        <v>87</v>
      </c>
      <c r="G1862" s="24" t="s">
        <v>87</v>
      </c>
      <c r="K1862" s="27">
        <f t="shared" si="150"/>
        <v>0</v>
      </c>
      <c r="N1862" s="27">
        <f t="shared" si="151"/>
        <v>0</v>
      </c>
      <c r="O1862" s="38"/>
    </row>
    <row r="1863" spans="1:15" x14ac:dyDescent="0.2">
      <c r="A1863" s="67" t="s">
        <v>4230</v>
      </c>
      <c r="C1863" s="72">
        <v>43350</v>
      </c>
      <c r="D1863" s="22" t="s">
        <v>2404</v>
      </c>
      <c r="E1863" s="67" t="s">
        <v>4231</v>
      </c>
      <c r="F1863" s="24" t="s">
        <v>4233</v>
      </c>
      <c r="G1863" s="25" t="s">
        <v>4234</v>
      </c>
      <c r="H1863" s="24">
        <v>3010</v>
      </c>
      <c r="I1863" s="27">
        <v>2.5</v>
      </c>
      <c r="J1863" s="70">
        <v>406050</v>
      </c>
      <c r="K1863" s="27">
        <f t="shared" si="150"/>
        <v>1160140</v>
      </c>
      <c r="N1863" s="27">
        <f t="shared" si="151"/>
        <v>2.5</v>
      </c>
      <c r="O1863" s="38"/>
    </row>
    <row r="1864" spans="1:15" x14ac:dyDescent="0.2">
      <c r="D1864" s="22" t="s">
        <v>2405</v>
      </c>
      <c r="E1864" s="67">
        <v>71.614999999999995</v>
      </c>
      <c r="F1864" s="24" t="s">
        <v>87</v>
      </c>
      <c r="G1864" s="25" t="s">
        <v>87</v>
      </c>
      <c r="H1864" s="24">
        <v>1030</v>
      </c>
      <c r="K1864" s="27">
        <f t="shared" si="150"/>
        <v>0</v>
      </c>
      <c r="N1864" s="27">
        <f t="shared" si="151"/>
        <v>0</v>
      </c>
      <c r="O1864" s="38"/>
    </row>
    <row r="1865" spans="1:15" x14ac:dyDescent="0.2">
      <c r="D1865" s="22" t="s">
        <v>2406</v>
      </c>
      <c r="E1865" s="67">
        <v>16.831</v>
      </c>
      <c r="F1865" s="24" t="s">
        <v>87</v>
      </c>
      <c r="G1865" s="25" t="s">
        <v>87</v>
      </c>
      <c r="H1865" s="24">
        <v>1030</v>
      </c>
      <c r="K1865" s="27">
        <f t="shared" si="150"/>
        <v>0</v>
      </c>
      <c r="N1865" s="27">
        <f t="shared" si="151"/>
        <v>0</v>
      </c>
      <c r="O1865" s="38"/>
    </row>
    <row r="1866" spans="1:15" x14ac:dyDescent="0.2">
      <c r="D1866" s="22" t="s">
        <v>2407</v>
      </c>
      <c r="E1866" s="67">
        <v>132.66900000000001</v>
      </c>
      <c r="F1866" s="24" t="s">
        <v>87</v>
      </c>
      <c r="G1866" s="25" t="s">
        <v>87</v>
      </c>
      <c r="H1866" s="24">
        <v>1070</v>
      </c>
      <c r="K1866" s="27">
        <f t="shared" si="150"/>
        <v>0</v>
      </c>
      <c r="N1866" s="27">
        <f t="shared" si="151"/>
        <v>0</v>
      </c>
      <c r="O1866" s="38"/>
    </row>
    <row r="1867" spans="1:15" x14ac:dyDescent="0.2">
      <c r="D1867" s="22" t="s">
        <v>2403</v>
      </c>
      <c r="E1867" s="67" t="s">
        <v>4232</v>
      </c>
      <c r="F1867" s="24" t="s">
        <v>87</v>
      </c>
      <c r="G1867" s="25" t="s">
        <v>87</v>
      </c>
      <c r="H1867" s="24">
        <v>3010</v>
      </c>
      <c r="K1867" s="27">
        <f t="shared" si="150"/>
        <v>0</v>
      </c>
      <c r="N1867" s="27">
        <f t="shared" si="151"/>
        <v>0</v>
      </c>
      <c r="O1867" s="38"/>
    </row>
    <row r="1868" spans="1:15" x14ac:dyDescent="0.2">
      <c r="A1868" s="67" t="s">
        <v>4235</v>
      </c>
      <c r="C1868" s="72">
        <v>43350</v>
      </c>
      <c r="D1868" s="22" t="s">
        <v>4236</v>
      </c>
      <c r="E1868" s="67">
        <v>1.1779999999999999</v>
      </c>
      <c r="F1868" s="24" t="s">
        <v>4237</v>
      </c>
      <c r="G1868" s="25" t="s">
        <v>4238</v>
      </c>
      <c r="H1868" s="24">
        <v>1150</v>
      </c>
      <c r="I1868" s="27">
        <v>0.5</v>
      </c>
      <c r="J1868" s="70">
        <v>30050</v>
      </c>
      <c r="K1868" s="27">
        <f t="shared" si="150"/>
        <v>85860</v>
      </c>
      <c r="N1868" s="27">
        <f t="shared" si="151"/>
        <v>0.5</v>
      </c>
      <c r="O1868" s="38"/>
    </row>
    <row r="1869" spans="1:15" x14ac:dyDescent="0.2">
      <c r="A1869" s="67">
        <v>669</v>
      </c>
      <c r="C1869" s="72">
        <v>43353</v>
      </c>
      <c r="D1869" s="22" t="s">
        <v>4239</v>
      </c>
      <c r="E1869" s="67" t="s">
        <v>4240</v>
      </c>
      <c r="F1869" s="24" t="s">
        <v>4241</v>
      </c>
      <c r="G1869" s="25" t="s">
        <v>4242</v>
      </c>
      <c r="H1869" s="24">
        <v>3010</v>
      </c>
      <c r="I1869" s="27">
        <v>0.5</v>
      </c>
      <c r="J1869" s="70">
        <v>29560</v>
      </c>
      <c r="K1869" s="27">
        <f t="shared" si="150"/>
        <v>84460</v>
      </c>
      <c r="L1869" s="71">
        <v>80000</v>
      </c>
      <c r="M1869" s="71">
        <v>320</v>
      </c>
      <c r="N1869" s="27">
        <f t="shared" si="151"/>
        <v>320.5</v>
      </c>
      <c r="O1869" s="38"/>
    </row>
    <row r="1870" spans="1:15" x14ac:dyDescent="0.2">
      <c r="A1870" s="67">
        <v>670</v>
      </c>
      <c r="C1870" s="72">
        <v>43353</v>
      </c>
      <c r="D1870" s="22" t="s">
        <v>4243</v>
      </c>
      <c r="E1870" s="67">
        <v>0.28110000000000002</v>
      </c>
      <c r="F1870" s="24" t="s">
        <v>4246</v>
      </c>
      <c r="G1870" s="25" t="s">
        <v>4247</v>
      </c>
      <c r="H1870" s="24">
        <v>3010</v>
      </c>
      <c r="I1870" s="27">
        <v>1</v>
      </c>
      <c r="J1870" s="70">
        <v>50860</v>
      </c>
      <c r="K1870" s="27">
        <f t="shared" si="150"/>
        <v>145310</v>
      </c>
      <c r="L1870" s="71">
        <v>120000</v>
      </c>
      <c r="M1870" s="71">
        <v>480</v>
      </c>
      <c r="N1870" s="27">
        <f t="shared" si="151"/>
        <v>481</v>
      </c>
      <c r="O1870" s="38"/>
    </row>
    <row r="1871" spans="1:15" x14ac:dyDescent="0.2">
      <c r="D1871" s="22" t="s">
        <v>4244</v>
      </c>
      <c r="E1871" s="67" t="s">
        <v>4245</v>
      </c>
      <c r="F1871" s="24" t="s">
        <v>87</v>
      </c>
      <c r="G1871" s="25" t="s">
        <v>87</v>
      </c>
      <c r="K1871" s="27">
        <f t="shared" si="150"/>
        <v>0</v>
      </c>
      <c r="N1871" s="27">
        <f t="shared" si="151"/>
        <v>0</v>
      </c>
      <c r="O1871" s="38"/>
    </row>
    <row r="1872" spans="1:15" s="43" customFormat="1" x14ac:dyDescent="0.2">
      <c r="A1872" s="39">
        <v>671</v>
      </c>
      <c r="B1872" s="40"/>
      <c r="C1872" s="41">
        <v>43353</v>
      </c>
      <c r="D1872" s="42" t="s">
        <v>3493</v>
      </c>
      <c r="E1872" s="39" t="s">
        <v>4248</v>
      </c>
      <c r="F1872" s="43" t="s">
        <v>3496</v>
      </c>
      <c r="G1872" s="44" t="s">
        <v>4249</v>
      </c>
      <c r="H1872" s="43">
        <v>3010</v>
      </c>
      <c r="I1872" s="45">
        <v>0.5</v>
      </c>
      <c r="J1872" s="45">
        <v>17170</v>
      </c>
      <c r="K1872" s="45">
        <f t="shared" si="150"/>
        <v>49060</v>
      </c>
      <c r="L1872" s="46">
        <v>13000</v>
      </c>
      <c r="M1872" s="46">
        <v>52</v>
      </c>
      <c r="N1872" s="45">
        <f t="shared" si="151"/>
        <v>52.5</v>
      </c>
      <c r="O1872" s="47"/>
    </row>
    <row r="1873" spans="1:15" x14ac:dyDescent="0.2">
      <c r="N1873" s="27">
        <f>SUM(N1856:N1872)</f>
        <v>1816.5</v>
      </c>
      <c r="O1873" s="38">
        <v>68675</v>
      </c>
    </row>
    <row r="1874" spans="1:15" x14ac:dyDescent="0.2">
      <c r="O1874" s="38"/>
    </row>
    <row r="1875" spans="1:15" x14ac:dyDescent="0.2">
      <c r="A1875" s="67" t="s">
        <v>4187</v>
      </c>
      <c r="C1875" s="72">
        <v>43350</v>
      </c>
      <c r="D1875" s="22" t="s">
        <v>3065</v>
      </c>
      <c r="E1875" s="67">
        <v>1.0258</v>
      </c>
      <c r="F1875" s="24" t="s">
        <v>2117</v>
      </c>
      <c r="G1875" s="25" t="s">
        <v>4188</v>
      </c>
      <c r="H1875" s="24">
        <v>1160</v>
      </c>
      <c r="I1875" s="27">
        <v>0.5</v>
      </c>
      <c r="J1875" s="70">
        <v>38810</v>
      </c>
      <c r="K1875" s="27">
        <f>ROUND(J1875/0.35,-1)</f>
        <v>110890</v>
      </c>
      <c r="N1875" s="27">
        <f>SUM(I1875+M1875)</f>
        <v>0.5</v>
      </c>
      <c r="O1875" s="38"/>
    </row>
    <row r="1876" spans="1:15" x14ac:dyDescent="0.2">
      <c r="A1876" s="67">
        <v>674</v>
      </c>
      <c r="C1876" s="72">
        <v>43353</v>
      </c>
      <c r="D1876" s="22" t="s">
        <v>4250</v>
      </c>
      <c r="E1876" s="67" t="s">
        <v>4251</v>
      </c>
      <c r="F1876" s="24" t="s">
        <v>4252</v>
      </c>
      <c r="G1876" s="25" t="s">
        <v>4253</v>
      </c>
      <c r="H1876" s="24">
        <v>1190</v>
      </c>
      <c r="I1876" s="27">
        <v>0.5</v>
      </c>
      <c r="J1876" s="70">
        <v>26030</v>
      </c>
      <c r="K1876" s="27">
        <f t="shared" si="150"/>
        <v>74370</v>
      </c>
      <c r="L1876" s="71">
        <v>37000</v>
      </c>
      <c r="M1876" s="71">
        <v>148</v>
      </c>
      <c r="N1876" s="27">
        <f t="shared" si="151"/>
        <v>148.5</v>
      </c>
    </row>
    <row r="1877" spans="1:15" x14ac:dyDescent="0.2">
      <c r="A1877" s="67" t="s">
        <v>4254</v>
      </c>
      <c r="C1877" s="72">
        <v>43353</v>
      </c>
      <c r="D1877" s="22" t="s">
        <v>4255</v>
      </c>
      <c r="E1877" s="67" t="s">
        <v>4257</v>
      </c>
      <c r="F1877" s="24" t="s">
        <v>4258</v>
      </c>
      <c r="G1877" s="25" t="s">
        <v>4259</v>
      </c>
      <c r="H1877" s="24">
        <v>3010</v>
      </c>
      <c r="I1877" s="27">
        <v>1</v>
      </c>
      <c r="J1877" s="70">
        <v>28390</v>
      </c>
      <c r="K1877" s="27">
        <f t="shared" si="150"/>
        <v>81110</v>
      </c>
      <c r="N1877" s="27">
        <f t="shared" si="151"/>
        <v>1</v>
      </c>
    </row>
    <row r="1878" spans="1:15" x14ac:dyDescent="0.2">
      <c r="D1878" s="22" t="s">
        <v>4256</v>
      </c>
      <c r="E1878" s="67" t="s">
        <v>237</v>
      </c>
      <c r="F1878" s="24" t="s">
        <v>87</v>
      </c>
      <c r="G1878" s="25" t="s">
        <v>87</v>
      </c>
      <c r="K1878" s="27">
        <f t="shared" si="150"/>
        <v>0</v>
      </c>
      <c r="N1878" s="27">
        <f t="shared" si="151"/>
        <v>0</v>
      </c>
    </row>
    <row r="1879" spans="1:15" x14ac:dyDescent="0.2">
      <c r="A1879" s="67">
        <v>675</v>
      </c>
      <c r="C1879" s="72">
        <v>43354</v>
      </c>
      <c r="D1879" s="22" t="s">
        <v>4260</v>
      </c>
      <c r="E1879" s="67">
        <v>5.4855999999999998</v>
      </c>
      <c r="F1879" s="24" t="s">
        <v>4261</v>
      </c>
      <c r="G1879" s="25" t="s">
        <v>4262</v>
      </c>
      <c r="H1879" s="24">
        <v>1150</v>
      </c>
      <c r="I1879" s="27">
        <v>0.5</v>
      </c>
      <c r="J1879" s="70">
        <v>9110</v>
      </c>
      <c r="K1879" s="27">
        <f t="shared" si="150"/>
        <v>26030</v>
      </c>
      <c r="L1879" s="71">
        <v>27500</v>
      </c>
      <c r="M1879" s="71">
        <v>110</v>
      </c>
      <c r="N1879" s="27">
        <f t="shared" si="151"/>
        <v>110.5</v>
      </c>
    </row>
    <row r="1880" spans="1:15" x14ac:dyDescent="0.2">
      <c r="A1880" s="67" t="s">
        <v>4263</v>
      </c>
      <c r="C1880" s="72">
        <v>43354</v>
      </c>
      <c r="D1880" s="22" t="s">
        <v>4264</v>
      </c>
      <c r="E1880" s="67" t="s">
        <v>4265</v>
      </c>
      <c r="F1880" s="24" t="s">
        <v>4266</v>
      </c>
      <c r="G1880" s="25" t="s">
        <v>4267</v>
      </c>
      <c r="H1880" s="24">
        <v>3010</v>
      </c>
      <c r="I1880" s="27">
        <v>0.5</v>
      </c>
      <c r="J1880" s="70">
        <v>25730</v>
      </c>
      <c r="K1880" s="27">
        <f t="shared" si="150"/>
        <v>73510</v>
      </c>
      <c r="N1880" s="27">
        <f t="shared" si="151"/>
        <v>0.5</v>
      </c>
    </row>
    <row r="1881" spans="1:15" x14ac:dyDescent="0.2">
      <c r="A1881" s="67">
        <v>677</v>
      </c>
      <c r="C1881" s="72">
        <v>43355</v>
      </c>
      <c r="D1881" s="22" t="s">
        <v>4268</v>
      </c>
      <c r="E1881" s="67">
        <v>7.548</v>
      </c>
      <c r="F1881" s="24" t="s">
        <v>4269</v>
      </c>
      <c r="G1881" s="25" t="s">
        <v>4270</v>
      </c>
      <c r="H1881" s="24">
        <v>1140</v>
      </c>
      <c r="I1881" s="27">
        <v>0.5</v>
      </c>
      <c r="J1881" s="70">
        <v>7670</v>
      </c>
      <c r="K1881" s="27">
        <f t="shared" si="150"/>
        <v>21910</v>
      </c>
      <c r="L1881" s="71">
        <v>33750</v>
      </c>
      <c r="M1881" s="71">
        <v>135</v>
      </c>
      <c r="N1881" s="27">
        <f t="shared" si="151"/>
        <v>135.5</v>
      </c>
    </row>
    <row r="1882" spans="1:15" s="43" customFormat="1" x14ac:dyDescent="0.2">
      <c r="A1882" s="39">
        <v>678</v>
      </c>
      <c r="B1882" s="40"/>
      <c r="C1882" s="41">
        <v>43355</v>
      </c>
      <c r="D1882" s="42" t="s">
        <v>4271</v>
      </c>
      <c r="E1882" s="39">
        <v>0.95</v>
      </c>
      <c r="F1882" s="43" t="s">
        <v>4272</v>
      </c>
      <c r="G1882" s="44" t="s">
        <v>4273</v>
      </c>
      <c r="H1882" s="43">
        <v>1060</v>
      </c>
      <c r="I1882" s="45">
        <v>0.5</v>
      </c>
      <c r="J1882" s="45">
        <v>16380</v>
      </c>
      <c r="K1882" s="45">
        <f t="shared" si="150"/>
        <v>46800</v>
      </c>
      <c r="L1882" s="46">
        <v>32500</v>
      </c>
      <c r="M1882" s="46">
        <v>130</v>
      </c>
      <c r="N1882" s="45">
        <f t="shared" si="151"/>
        <v>130.5</v>
      </c>
      <c r="O1882" s="47"/>
    </row>
    <row r="1883" spans="1:15" x14ac:dyDescent="0.2">
      <c r="N1883" s="27">
        <f>SUM(N1875:N1882)</f>
        <v>527</v>
      </c>
      <c r="O1883" s="36">
        <v>68710</v>
      </c>
    </row>
    <row r="1885" spans="1:15" x14ac:dyDescent="0.2">
      <c r="A1885" s="67">
        <v>672</v>
      </c>
      <c r="C1885" s="72">
        <v>43353</v>
      </c>
      <c r="D1885" s="22" t="s">
        <v>4276</v>
      </c>
      <c r="E1885" s="67">
        <v>0.39800000000000002</v>
      </c>
      <c r="F1885" s="24" t="s">
        <v>4277</v>
      </c>
      <c r="G1885" s="25" t="s">
        <v>4278</v>
      </c>
      <c r="H1885" s="24">
        <v>3010</v>
      </c>
      <c r="I1885" s="27">
        <v>0.5</v>
      </c>
      <c r="J1885" s="70">
        <v>38900</v>
      </c>
      <c r="K1885" s="27">
        <f t="shared" si="150"/>
        <v>111140</v>
      </c>
      <c r="L1885" s="71">
        <v>59400</v>
      </c>
      <c r="M1885" s="71">
        <v>237.6</v>
      </c>
      <c r="N1885" s="27">
        <f t="shared" si="151"/>
        <v>238.1</v>
      </c>
      <c r="O1885" s="38"/>
    </row>
    <row r="1886" spans="1:15" x14ac:dyDescent="0.2">
      <c r="A1886" s="67">
        <v>676</v>
      </c>
      <c r="C1886" s="72">
        <v>43354</v>
      </c>
      <c r="D1886" s="22" t="s">
        <v>3933</v>
      </c>
      <c r="E1886" s="67">
        <v>1.04</v>
      </c>
      <c r="F1886" s="24" t="s">
        <v>3935</v>
      </c>
      <c r="G1886" s="25" t="s">
        <v>4283</v>
      </c>
      <c r="H1886" s="24">
        <v>1190</v>
      </c>
      <c r="I1886" s="27">
        <v>0.5</v>
      </c>
      <c r="J1886" s="70">
        <v>21460</v>
      </c>
      <c r="K1886" s="27">
        <f t="shared" si="150"/>
        <v>61310</v>
      </c>
      <c r="L1886" s="71">
        <v>55000</v>
      </c>
      <c r="M1886" s="71">
        <v>220</v>
      </c>
      <c r="N1886" s="27">
        <f t="shared" si="151"/>
        <v>220.5</v>
      </c>
      <c r="O1886" s="38"/>
    </row>
    <row r="1887" spans="1:15" x14ac:dyDescent="0.2">
      <c r="A1887" s="67" t="s">
        <v>4274</v>
      </c>
      <c r="C1887" s="72">
        <v>43354</v>
      </c>
      <c r="D1887" s="22" t="s">
        <v>4284</v>
      </c>
      <c r="E1887" s="67">
        <v>0.95</v>
      </c>
      <c r="F1887" s="24" t="s">
        <v>4287</v>
      </c>
      <c r="G1887" s="25" t="s">
        <v>4288</v>
      </c>
      <c r="H1887" s="24">
        <v>1200</v>
      </c>
      <c r="I1887" s="27">
        <v>1</v>
      </c>
      <c r="J1887" s="70">
        <v>38080</v>
      </c>
      <c r="K1887" s="27">
        <f t="shared" si="150"/>
        <v>108800</v>
      </c>
      <c r="N1887" s="27">
        <f t="shared" si="151"/>
        <v>1</v>
      </c>
      <c r="O1887" s="38"/>
    </row>
    <row r="1888" spans="1:15" x14ac:dyDescent="0.2">
      <c r="D1888" s="22" t="s">
        <v>4285</v>
      </c>
      <c r="E1888" s="67">
        <v>3.43</v>
      </c>
      <c r="F1888" s="24" t="s">
        <v>87</v>
      </c>
      <c r="G1888" s="25" t="s">
        <v>87</v>
      </c>
      <c r="K1888" s="27">
        <f t="shared" si="150"/>
        <v>0</v>
      </c>
      <c r="N1888" s="27">
        <f t="shared" si="151"/>
        <v>0</v>
      </c>
      <c r="O1888" s="38"/>
    </row>
    <row r="1889" spans="1:15" x14ac:dyDescent="0.2">
      <c r="A1889" s="67" t="s">
        <v>4275</v>
      </c>
      <c r="C1889" s="72">
        <v>43354</v>
      </c>
      <c r="D1889" s="22" t="s">
        <v>4284</v>
      </c>
      <c r="E1889" s="67">
        <v>0.95</v>
      </c>
      <c r="F1889" s="24" t="s">
        <v>4286</v>
      </c>
      <c r="G1889" s="25" t="s">
        <v>4289</v>
      </c>
      <c r="H1889" s="24">
        <v>1200</v>
      </c>
      <c r="I1889" s="27">
        <v>1</v>
      </c>
      <c r="J1889" s="70">
        <v>38080</v>
      </c>
      <c r="K1889" s="27">
        <f t="shared" si="150"/>
        <v>108800</v>
      </c>
      <c r="N1889" s="27">
        <f t="shared" si="151"/>
        <v>1</v>
      </c>
      <c r="O1889" s="38"/>
    </row>
    <row r="1890" spans="1:15" x14ac:dyDescent="0.2">
      <c r="D1890" s="22" t="s">
        <v>4285</v>
      </c>
      <c r="E1890" s="67">
        <v>3.43</v>
      </c>
      <c r="F1890" s="24" t="s">
        <v>87</v>
      </c>
      <c r="G1890" s="25" t="s">
        <v>87</v>
      </c>
      <c r="K1890" s="27">
        <f t="shared" si="150"/>
        <v>0</v>
      </c>
      <c r="N1890" s="27">
        <f t="shared" si="151"/>
        <v>0</v>
      </c>
      <c r="O1890" s="38"/>
    </row>
    <row r="1891" spans="1:15" x14ac:dyDescent="0.2">
      <c r="A1891" s="67" t="s">
        <v>4290</v>
      </c>
      <c r="C1891" s="72">
        <v>43355</v>
      </c>
      <c r="D1891" s="22" t="s">
        <v>4291</v>
      </c>
      <c r="E1891" s="67" t="s">
        <v>865</v>
      </c>
      <c r="F1891" s="24" t="s">
        <v>4294</v>
      </c>
      <c r="G1891" s="25" t="s">
        <v>4295</v>
      </c>
      <c r="H1891" s="24">
        <v>3010</v>
      </c>
      <c r="I1891" s="27">
        <v>1</v>
      </c>
      <c r="J1891" s="70">
        <v>13760</v>
      </c>
      <c r="K1891" s="27">
        <f t="shared" si="150"/>
        <v>39310</v>
      </c>
      <c r="N1891" s="27">
        <f t="shared" si="151"/>
        <v>1</v>
      </c>
      <c r="O1891" s="38"/>
    </row>
    <row r="1892" spans="1:15" x14ac:dyDescent="0.2">
      <c r="D1892" s="22" t="s">
        <v>4292</v>
      </c>
      <c r="E1892" s="67" t="s">
        <v>4293</v>
      </c>
      <c r="F1892" s="24" t="s">
        <v>87</v>
      </c>
      <c r="K1892" s="27">
        <f t="shared" si="150"/>
        <v>0</v>
      </c>
      <c r="N1892" s="27">
        <f t="shared" si="151"/>
        <v>0</v>
      </c>
      <c r="O1892" s="38"/>
    </row>
    <row r="1893" spans="1:15" s="43" customFormat="1" x14ac:dyDescent="0.2">
      <c r="A1893" s="39">
        <v>679</v>
      </c>
      <c r="B1893" s="40"/>
      <c r="C1893" s="41">
        <v>43356</v>
      </c>
      <c r="D1893" s="42" t="s">
        <v>4296</v>
      </c>
      <c r="E1893" s="39">
        <v>4.8780000000000001</v>
      </c>
      <c r="F1893" s="43" t="s">
        <v>4297</v>
      </c>
      <c r="G1893" s="44" t="s">
        <v>4298</v>
      </c>
      <c r="H1893" s="43">
        <v>1030</v>
      </c>
      <c r="I1893" s="45">
        <v>0.5</v>
      </c>
      <c r="J1893" s="45">
        <v>53290</v>
      </c>
      <c r="K1893" s="45">
        <f t="shared" si="150"/>
        <v>152260</v>
      </c>
      <c r="L1893" s="46">
        <v>202000</v>
      </c>
      <c r="M1893" s="46">
        <v>808</v>
      </c>
      <c r="N1893" s="45">
        <f t="shared" si="151"/>
        <v>808.5</v>
      </c>
      <c r="O1893" s="47"/>
    </row>
    <row r="1894" spans="1:15" x14ac:dyDescent="0.2">
      <c r="N1894" s="27">
        <f>SUM(N1885:N1893)</f>
        <v>1270.0999999999999</v>
      </c>
      <c r="O1894" s="36">
        <v>68727</v>
      </c>
    </row>
    <row r="1896" spans="1:15" x14ac:dyDescent="0.2">
      <c r="A1896" s="67" t="s">
        <v>4299</v>
      </c>
      <c r="C1896" s="72">
        <v>43355</v>
      </c>
      <c r="D1896" s="22" t="s">
        <v>4300</v>
      </c>
      <c r="E1896" s="67" t="s">
        <v>4302</v>
      </c>
      <c r="F1896" s="24" t="s">
        <v>4303</v>
      </c>
      <c r="G1896" s="25" t="s">
        <v>4304</v>
      </c>
      <c r="H1896" s="24">
        <v>3010</v>
      </c>
      <c r="I1896" s="27">
        <v>1</v>
      </c>
      <c r="J1896" s="70">
        <v>19800</v>
      </c>
      <c r="K1896" s="27">
        <f t="shared" ref="K1896:K1949" si="152">ROUND(J1896/0.35,-1)</f>
        <v>56570</v>
      </c>
      <c r="N1896" s="27">
        <f t="shared" ref="N1896:N1949" si="153">SUM(I1896+M1896)</f>
        <v>1</v>
      </c>
      <c r="O1896" s="38"/>
    </row>
    <row r="1897" spans="1:15" x14ac:dyDescent="0.2">
      <c r="D1897" s="22" t="s">
        <v>4301</v>
      </c>
      <c r="E1897" s="67" t="s">
        <v>4302</v>
      </c>
      <c r="F1897" s="24" t="s">
        <v>87</v>
      </c>
      <c r="G1897" s="25" t="s">
        <v>87</v>
      </c>
      <c r="O1897" s="38"/>
    </row>
    <row r="1898" spans="1:15" x14ac:dyDescent="0.2">
      <c r="A1898" s="67">
        <v>680</v>
      </c>
      <c r="C1898" s="72">
        <v>43357</v>
      </c>
      <c r="D1898" s="22" t="s">
        <v>4305</v>
      </c>
      <c r="E1898" s="67" t="s">
        <v>4306</v>
      </c>
      <c r="F1898" s="24" t="s">
        <v>4307</v>
      </c>
      <c r="G1898" s="25" t="s">
        <v>4308</v>
      </c>
      <c r="H1898" s="24">
        <v>3010</v>
      </c>
      <c r="I1898" s="27">
        <v>0.5</v>
      </c>
      <c r="J1898" s="70">
        <v>34100</v>
      </c>
      <c r="K1898" s="27">
        <f t="shared" si="152"/>
        <v>97430</v>
      </c>
      <c r="L1898" s="71">
        <v>91000</v>
      </c>
      <c r="M1898" s="71">
        <v>364</v>
      </c>
      <c r="N1898" s="27">
        <f t="shared" si="153"/>
        <v>364.5</v>
      </c>
    </row>
    <row r="1899" spans="1:15" x14ac:dyDescent="0.2">
      <c r="A1899" s="67" t="s">
        <v>4310</v>
      </c>
      <c r="C1899" s="72">
        <v>43356</v>
      </c>
      <c r="D1899" s="22" t="s">
        <v>4311</v>
      </c>
      <c r="E1899" s="67">
        <v>21.001000000000001</v>
      </c>
      <c r="F1899" s="24" t="s">
        <v>4312</v>
      </c>
      <c r="G1899" s="24" t="s">
        <v>4312</v>
      </c>
      <c r="H1899" s="24">
        <v>1220</v>
      </c>
      <c r="I1899" s="27">
        <v>0.5</v>
      </c>
      <c r="J1899" s="70">
        <v>35340</v>
      </c>
      <c r="K1899" s="27">
        <f t="shared" si="152"/>
        <v>100970</v>
      </c>
      <c r="N1899" s="27">
        <f t="shared" si="153"/>
        <v>0.5</v>
      </c>
    </row>
    <row r="1900" spans="1:15" x14ac:dyDescent="0.2">
      <c r="A1900" s="67" t="s">
        <v>4309</v>
      </c>
      <c r="C1900" s="72">
        <v>43357</v>
      </c>
      <c r="D1900" s="22" t="s">
        <v>4313</v>
      </c>
      <c r="E1900" s="67" t="s">
        <v>4314</v>
      </c>
      <c r="F1900" s="24" t="s">
        <v>4315</v>
      </c>
      <c r="G1900" s="25" t="s">
        <v>4316</v>
      </c>
      <c r="H1900" s="24">
        <v>3010</v>
      </c>
      <c r="I1900" s="27">
        <v>0.5</v>
      </c>
      <c r="J1900" s="70">
        <v>26010</v>
      </c>
      <c r="K1900" s="27">
        <f t="shared" si="152"/>
        <v>74310</v>
      </c>
      <c r="N1900" s="27">
        <f t="shared" si="153"/>
        <v>0.5</v>
      </c>
    </row>
    <row r="1901" spans="1:15" x14ac:dyDescent="0.2">
      <c r="A1901" s="67">
        <v>681</v>
      </c>
      <c r="C1901" s="72">
        <v>43357</v>
      </c>
      <c r="D1901" s="22" t="s">
        <v>4317</v>
      </c>
      <c r="E1901" s="67" t="s">
        <v>4319</v>
      </c>
      <c r="F1901" s="24" t="s">
        <v>4321</v>
      </c>
      <c r="G1901" s="25" t="s">
        <v>4322</v>
      </c>
      <c r="H1901" s="24">
        <v>3010</v>
      </c>
      <c r="I1901" s="27">
        <v>1</v>
      </c>
      <c r="J1901" s="70">
        <v>17230</v>
      </c>
      <c r="K1901" s="27">
        <f t="shared" si="152"/>
        <v>49230</v>
      </c>
      <c r="L1901" s="71">
        <v>30000</v>
      </c>
      <c r="M1901" s="71">
        <v>120</v>
      </c>
      <c r="N1901" s="27">
        <f t="shared" si="153"/>
        <v>121</v>
      </c>
    </row>
    <row r="1902" spans="1:15" s="43" customFormat="1" x14ac:dyDescent="0.2">
      <c r="A1902" s="39"/>
      <c r="B1902" s="40"/>
      <c r="C1902" s="41"/>
      <c r="D1902" s="42" t="s">
        <v>4318</v>
      </c>
      <c r="E1902" s="39" t="s">
        <v>4320</v>
      </c>
      <c r="F1902" s="43" t="s">
        <v>87</v>
      </c>
      <c r="G1902" s="44" t="s">
        <v>87</v>
      </c>
      <c r="I1902" s="45"/>
      <c r="J1902" s="45"/>
      <c r="K1902" s="45">
        <f t="shared" si="152"/>
        <v>0</v>
      </c>
      <c r="L1902" s="46"/>
      <c r="M1902" s="46"/>
      <c r="N1902" s="45">
        <f t="shared" si="153"/>
        <v>0</v>
      </c>
      <c r="O1902" s="47"/>
    </row>
    <row r="1903" spans="1:15" x14ac:dyDescent="0.2">
      <c r="N1903" s="27">
        <f>SUM(N1896:N1902)</f>
        <v>487.5</v>
      </c>
      <c r="O1903" s="36">
        <v>68757</v>
      </c>
    </row>
    <row r="1905" spans="1:15" x14ac:dyDescent="0.2">
      <c r="A1905" s="67">
        <v>667</v>
      </c>
      <c r="C1905" s="72">
        <v>43350</v>
      </c>
      <c r="D1905" s="22" t="s">
        <v>4219</v>
      </c>
      <c r="E1905" s="67">
        <v>14.108000000000001</v>
      </c>
      <c r="F1905" s="24" t="s">
        <v>4221</v>
      </c>
      <c r="G1905" s="25" t="s">
        <v>4222</v>
      </c>
      <c r="H1905" s="24">
        <v>1010</v>
      </c>
      <c r="I1905" s="27">
        <v>1</v>
      </c>
      <c r="J1905" s="70">
        <v>100840</v>
      </c>
      <c r="K1905" s="27">
        <f>ROUND(J1905/0.35,-1)</f>
        <v>288110</v>
      </c>
      <c r="L1905" s="71">
        <v>256300</v>
      </c>
      <c r="M1905" s="71">
        <v>1025.7</v>
      </c>
      <c r="N1905" s="27">
        <f>SUM(I1905+M1905)</f>
        <v>1026.7</v>
      </c>
      <c r="O1905" s="25"/>
    </row>
    <row r="1906" spans="1:15" x14ac:dyDescent="0.2">
      <c r="D1906" s="22" t="s">
        <v>4220</v>
      </c>
      <c r="E1906" s="67">
        <v>40.670999999999999</v>
      </c>
      <c r="F1906" s="24" t="s">
        <v>87</v>
      </c>
      <c r="G1906" s="25" t="s">
        <v>87</v>
      </c>
      <c r="K1906" s="27">
        <f>ROUND(J1906/0.35,-1)</f>
        <v>0</v>
      </c>
      <c r="N1906" s="27">
        <f>SUM(I1906+M1906)</f>
        <v>0</v>
      </c>
      <c r="O1906" s="38"/>
    </row>
    <row r="1907" spans="1:15" x14ac:dyDescent="0.2">
      <c r="A1907" s="67" t="s">
        <v>4323</v>
      </c>
      <c r="C1907" s="72">
        <v>43357</v>
      </c>
      <c r="D1907" s="22" t="s">
        <v>4324</v>
      </c>
      <c r="E1907" s="67">
        <v>5.7359999999999998</v>
      </c>
      <c r="F1907" s="24" t="s">
        <v>4325</v>
      </c>
      <c r="G1907" s="25" t="s">
        <v>4326</v>
      </c>
      <c r="H1907" s="24">
        <v>1150</v>
      </c>
      <c r="I1907" s="27">
        <v>0.5</v>
      </c>
      <c r="J1907" s="70">
        <v>38810</v>
      </c>
      <c r="K1907" s="27">
        <f t="shared" si="152"/>
        <v>110890</v>
      </c>
      <c r="N1907" s="27">
        <f t="shared" si="153"/>
        <v>0.5</v>
      </c>
      <c r="O1907" s="38"/>
    </row>
    <row r="1908" spans="1:15" x14ac:dyDescent="0.2">
      <c r="A1908" s="67">
        <v>683</v>
      </c>
      <c r="C1908" s="72">
        <v>43357</v>
      </c>
      <c r="D1908" s="22" t="s">
        <v>4327</v>
      </c>
      <c r="E1908" s="67">
        <v>0.30359999999999998</v>
      </c>
      <c r="F1908" s="24" t="s">
        <v>4328</v>
      </c>
      <c r="G1908" s="25" t="s">
        <v>4329</v>
      </c>
      <c r="H1908" s="24">
        <v>3010</v>
      </c>
      <c r="I1908" s="27">
        <v>0.5</v>
      </c>
      <c r="J1908" s="70">
        <v>25880</v>
      </c>
      <c r="K1908" s="27">
        <f t="shared" si="152"/>
        <v>73940</v>
      </c>
      <c r="L1908" s="71">
        <v>49000</v>
      </c>
      <c r="M1908" s="71">
        <v>196</v>
      </c>
      <c r="N1908" s="27">
        <f t="shared" si="153"/>
        <v>196.5</v>
      </c>
    </row>
    <row r="1909" spans="1:15" x14ac:dyDescent="0.2">
      <c r="A1909" s="67">
        <v>682</v>
      </c>
      <c r="C1909" s="72">
        <v>43357</v>
      </c>
      <c r="D1909" s="22" t="s">
        <v>4330</v>
      </c>
      <c r="E1909" s="67">
        <v>11.243</v>
      </c>
      <c r="F1909" s="24" t="s">
        <v>4120</v>
      </c>
      <c r="G1909" s="25" t="s">
        <v>4332</v>
      </c>
      <c r="H1909" s="24">
        <v>1170</v>
      </c>
      <c r="I1909" s="27">
        <v>1</v>
      </c>
      <c r="J1909" s="70">
        <v>17250</v>
      </c>
      <c r="K1909" s="27">
        <f t="shared" si="152"/>
        <v>49290</v>
      </c>
      <c r="L1909" s="71">
        <v>47900</v>
      </c>
      <c r="M1909" s="71">
        <v>191.6</v>
      </c>
      <c r="N1909" s="27">
        <f t="shared" si="153"/>
        <v>192.6</v>
      </c>
    </row>
    <row r="1910" spans="1:15" x14ac:dyDescent="0.2">
      <c r="D1910" s="22" t="s">
        <v>4331</v>
      </c>
      <c r="F1910" s="24" t="s">
        <v>87</v>
      </c>
      <c r="G1910" s="25" t="s">
        <v>87</v>
      </c>
      <c r="K1910" s="27">
        <f t="shared" si="152"/>
        <v>0</v>
      </c>
      <c r="N1910" s="27">
        <f t="shared" si="153"/>
        <v>0</v>
      </c>
    </row>
    <row r="1911" spans="1:15" x14ac:dyDescent="0.2">
      <c r="A1911" s="67" t="s">
        <v>4333</v>
      </c>
      <c r="C1911" s="72">
        <v>43357</v>
      </c>
      <c r="D1911" s="22" t="s">
        <v>4334</v>
      </c>
      <c r="E1911" s="67">
        <v>0.56000000000000005</v>
      </c>
      <c r="F1911" s="24" t="s">
        <v>4335</v>
      </c>
      <c r="G1911" s="25" t="s">
        <v>4336</v>
      </c>
      <c r="H1911" s="24">
        <v>1070</v>
      </c>
      <c r="I1911" s="27">
        <v>0.5</v>
      </c>
      <c r="J1911" s="70">
        <v>19000</v>
      </c>
      <c r="K1911" s="27">
        <f t="shared" si="152"/>
        <v>54290</v>
      </c>
      <c r="N1911" s="27">
        <f t="shared" si="153"/>
        <v>0.5</v>
      </c>
    </row>
    <row r="1912" spans="1:15" x14ac:dyDescent="0.2">
      <c r="A1912" s="67">
        <v>684</v>
      </c>
      <c r="C1912" s="72">
        <v>43357</v>
      </c>
      <c r="D1912" s="22" t="s">
        <v>4337</v>
      </c>
      <c r="E1912" s="67">
        <v>4.4240000000000004</v>
      </c>
      <c r="F1912" s="24" t="s">
        <v>4338</v>
      </c>
      <c r="G1912" s="25" t="s">
        <v>4339</v>
      </c>
      <c r="H1912" s="24">
        <v>1060</v>
      </c>
      <c r="I1912" s="27">
        <v>0.5</v>
      </c>
      <c r="J1912" s="70">
        <v>66390</v>
      </c>
      <c r="K1912" s="27">
        <f t="shared" si="152"/>
        <v>189690</v>
      </c>
      <c r="L1912" s="71">
        <v>255000</v>
      </c>
      <c r="M1912" s="71">
        <v>1020</v>
      </c>
      <c r="N1912" s="27">
        <f t="shared" si="153"/>
        <v>1020.5</v>
      </c>
    </row>
    <row r="1913" spans="1:15" x14ac:dyDescent="0.2">
      <c r="A1913" s="67">
        <v>685</v>
      </c>
      <c r="C1913" s="72">
        <v>43357</v>
      </c>
      <c r="D1913" s="22" t="s">
        <v>4340</v>
      </c>
      <c r="E1913" s="67">
        <v>0.62</v>
      </c>
      <c r="F1913" s="24" t="s">
        <v>4341</v>
      </c>
      <c r="G1913" s="25" t="s">
        <v>4342</v>
      </c>
      <c r="H1913" s="24">
        <v>1060</v>
      </c>
      <c r="I1913" s="27">
        <v>0.5</v>
      </c>
      <c r="J1913" s="70">
        <v>14250</v>
      </c>
      <c r="K1913" s="27">
        <f t="shared" si="152"/>
        <v>40710</v>
      </c>
      <c r="L1913" s="71">
        <v>42250</v>
      </c>
      <c r="M1913" s="71">
        <v>169</v>
      </c>
      <c r="N1913" s="27">
        <f t="shared" si="153"/>
        <v>169.5</v>
      </c>
    </row>
    <row r="1914" spans="1:15" s="43" customFormat="1" x14ac:dyDescent="0.2">
      <c r="A1914" s="39">
        <v>686</v>
      </c>
      <c r="B1914" s="40"/>
      <c r="C1914" s="41">
        <v>43360</v>
      </c>
      <c r="D1914" s="42" t="s">
        <v>4346</v>
      </c>
      <c r="E1914" s="39">
        <v>22.54</v>
      </c>
      <c r="F1914" s="43" t="s">
        <v>4347</v>
      </c>
      <c r="G1914" s="44" t="s">
        <v>4348</v>
      </c>
      <c r="H1914" s="43">
        <v>1130</v>
      </c>
      <c r="I1914" s="45">
        <v>0.5</v>
      </c>
      <c r="J1914" s="45">
        <v>25960</v>
      </c>
      <c r="K1914" s="45">
        <f t="shared" si="152"/>
        <v>74170</v>
      </c>
      <c r="L1914" s="46">
        <v>25960</v>
      </c>
      <c r="M1914" s="46">
        <v>590.79999999999995</v>
      </c>
      <c r="N1914" s="45">
        <f t="shared" si="153"/>
        <v>591.29999999999995</v>
      </c>
      <c r="O1914" s="47"/>
    </row>
    <row r="1915" spans="1:15" x14ac:dyDescent="0.2">
      <c r="N1915" s="27">
        <f>SUM(N1905:N1914)</f>
        <v>3198.1000000000004</v>
      </c>
      <c r="O1915" s="36">
        <v>68765</v>
      </c>
    </row>
    <row r="1917" spans="1:15" x14ac:dyDescent="0.2">
      <c r="A1917" s="67" t="s">
        <v>4343</v>
      </c>
      <c r="C1917" s="72">
        <v>43360</v>
      </c>
      <c r="D1917" s="22" t="s">
        <v>4268</v>
      </c>
      <c r="E1917" s="67">
        <v>4.0010000000000003</v>
      </c>
      <c r="F1917" s="24" t="s">
        <v>4344</v>
      </c>
      <c r="G1917" s="24" t="s">
        <v>4345</v>
      </c>
      <c r="H1917" s="24">
        <v>1140</v>
      </c>
      <c r="I1917" s="27">
        <v>0.5</v>
      </c>
      <c r="J1917" s="70">
        <v>49020</v>
      </c>
      <c r="K1917" s="27">
        <f>ROUND(J1917/0.35,-1)</f>
        <v>140060</v>
      </c>
      <c r="N1917" s="27">
        <f>SUM(I1917+M1917)</f>
        <v>0.5</v>
      </c>
      <c r="O1917" s="38"/>
    </row>
    <row r="1918" spans="1:15" x14ac:dyDescent="0.2">
      <c r="A1918" s="67">
        <v>687</v>
      </c>
      <c r="C1918" s="72">
        <v>43360</v>
      </c>
      <c r="D1918" s="22" t="s">
        <v>4349</v>
      </c>
      <c r="E1918" s="67">
        <v>4.9630000000000001</v>
      </c>
      <c r="F1918" s="24" t="s">
        <v>4350</v>
      </c>
      <c r="G1918" s="25" t="s">
        <v>4351</v>
      </c>
      <c r="H1918" s="24">
        <v>1010</v>
      </c>
      <c r="I1918" s="27">
        <v>0.5</v>
      </c>
      <c r="J1918" s="70">
        <v>13680</v>
      </c>
      <c r="K1918" s="27">
        <f t="shared" si="152"/>
        <v>39090</v>
      </c>
      <c r="L1918" s="71">
        <v>21250</v>
      </c>
      <c r="M1918" s="71">
        <v>85</v>
      </c>
      <c r="N1918" s="27">
        <f t="shared" si="153"/>
        <v>85.5</v>
      </c>
    </row>
    <row r="1919" spans="1:15" x14ac:dyDescent="0.2">
      <c r="A1919" s="67">
        <v>690</v>
      </c>
      <c r="C1919" s="72">
        <v>43361</v>
      </c>
      <c r="D1919" s="22" t="s">
        <v>4352</v>
      </c>
      <c r="E1919" s="67" t="s">
        <v>1478</v>
      </c>
      <c r="F1919" s="24" t="s">
        <v>1043</v>
      </c>
      <c r="G1919" s="25" t="s">
        <v>4354</v>
      </c>
      <c r="H1919" s="24">
        <v>1190</v>
      </c>
      <c r="I1919" s="27">
        <v>1</v>
      </c>
      <c r="J1919" s="70">
        <f>11360+1730</f>
        <v>13090</v>
      </c>
      <c r="K1919" s="27">
        <f t="shared" si="152"/>
        <v>37400</v>
      </c>
      <c r="L1919" s="71">
        <v>22500</v>
      </c>
      <c r="M1919" s="71">
        <v>90</v>
      </c>
      <c r="N1919" s="27">
        <f t="shared" si="153"/>
        <v>91</v>
      </c>
    </row>
    <row r="1920" spans="1:15" x14ac:dyDescent="0.2">
      <c r="D1920" s="22" t="s">
        <v>4353</v>
      </c>
      <c r="E1920" s="67" t="s">
        <v>1478</v>
      </c>
      <c r="F1920" s="24" t="s">
        <v>2085</v>
      </c>
      <c r="K1920" s="27">
        <f t="shared" si="152"/>
        <v>0</v>
      </c>
      <c r="N1920" s="27">
        <f t="shared" si="153"/>
        <v>0</v>
      </c>
    </row>
    <row r="1921" spans="1:15" x14ac:dyDescent="0.2">
      <c r="A1921" s="67" t="s">
        <v>4355</v>
      </c>
      <c r="C1921" s="72">
        <v>43361</v>
      </c>
      <c r="D1921" s="22" t="s">
        <v>4356</v>
      </c>
      <c r="E1921" s="67">
        <v>133.95699999999999</v>
      </c>
      <c r="F1921" s="24" t="s">
        <v>4357</v>
      </c>
      <c r="G1921" s="25" t="s">
        <v>4358</v>
      </c>
      <c r="H1921" s="24">
        <v>1180</v>
      </c>
      <c r="I1921" s="27">
        <v>0.5</v>
      </c>
      <c r="J1921" s="70">
        <v>208000</v>
      </c>
      <c r="K1921" s="27">
        <f t="shared" si="152"/>
        <v>594290</v>
      </c>
      <c r="N1921" s="27">
        <f t="shared" si="153"/>
        <v>0.5</v>
      </c>
    </row>
    <row r="1922" spans="1:15" s="43" customFormat="1" x14ac:dyDescent="0.2">
      <c r="A1922" s="39">
        <v>689</v>
      </c>
      <c r="B1922" s="40"/>
      <c r="C1922" s="41">
        <v>43361</v>
      </c>
      <c r="D1922" s="42" t="s">
        <v>4359</v>
      </c>
      <c r="E1922" s="39">
        <v>1</v>
      </c>
      <c r="F1922" s="43" t="s">
        <v>4360</v>
      </c>
      <c r="G1922" s="44" t="s">
        <v>4361</v>
      </c>
      <c r="H1922" s="43">
        <v>1070</v>
      </c>
      <c r="I1922" s="45">
        <v>0.5</v>
      </c>
      <c r="J1922" s="45">
        <v>53490</v>
      </c>
      <c r="K1922" s="45">
        <f t="shared" si="152"/>
        <v>152830</v>
      </c>
      <c r="L1922" s="46">
        <v>147500</v>
      </c>
      <c r="M1922" s="46">
        <v>590</v>
      </c>
      <c r="N1922" s="45">
        <f t="shared" si="153"/>
        <v>590.5</v>
      </c>
      <c r="O1922" s="47"/>
    </row>
    <row r="1923" spans="1:15" x14ac:dyDescent="0.2">
      <c r="N1923" s="27">
        <f>SUM(N1917:N1922)</f>
        <v>768</v>
      </c>
      <c r="O1923" s="36">
        <v>68798</v>
      </c>
    </row>
    <row r="1925" spans="1:15" x14ac:dyDescent="0.2">
      <c r="A1925" s="67">
        <v>673</v>
      </c>
      <c r="C1925" s="72">
        <v>43353</v>
      </c>
      <c r="D1925" s="22" t="s">
        <v>4279</v>
      </c>
      <c r="E1925" s="67" t="s">
        <v>4280</v>
      </c>
      <c r="F1925" s="24" t="s">
        <v>4281</v>
      </c>
      <c r="G1925" s="25" t="s">
        <v>4282</v>
      </c>
      <c r="H1925" s="24">
        <v>1090</v>
      </c>
      <c r="I1925" s="27">
        <v>0.5</v>
      </c>
      <c r="J1925" s="70">
        <v>34800</v>
      </c>
      <c r="K1925" s="27">
        <f>ROUND(J1925/0.35,-1)</f>
        <v>99430</v>
      </c>
      <c r="L1925" s="71">
        <v>97500</v>
      </c>
      <c r="M1925" s="71">
        <v>390</v>
      </c>
      <c r="N1925" s="27">
        <f>SUM(I1925+M1925)</f>
        <v>390.5</v>
      </c>
      <c r="O1925" s="38"/>
    </row>
    <row r="1926" spans="1:15" x14ac:dyDescent="0.2">
      <c r="A1926" s="67">
        <v>688</v>
      </c>
      <c r="C1926" s="72">
        <v>43361</v>
      </c>
      <c r="D1926" s="22" t="s">
        <v>4362</v>
      </c>
      <c r="E1926" s="67">
        <v>1.1890000000000001</v>
      </c>
      <c r="F1926" s="24" t="s">
        <v>4363</v>
      </c>
      <c r="G1926" s="25" t="s">
        <v>4364</v>
      </c>
      <c r="H1926" s="24">
        <v>1140</v>
      </c>
      <c r="I1926" s="27">
        <v>0.5</v>
      </c>
      <c r="J1926" s="70">
        <v>11630</v>
      </c>
      <c r="K1926" s="27">
        <f t="shared" si="152"/>
        <v>33230</v>
      </c>
      <c r="L1926" s="71">
        <v>35000</v>
      </c>
      <c r="M1926" s="71">
        <v>140</v>
      </c>
      <c r="N1926" s="27">
        <f t="shared" si="153"/>
        <v>140.5</v>
      </c>
      <c r="O1926" s="38"/>
    </row>
    <row r="1927" spans="1:15" x14ac:dyDescent="0.2">
      <c r="A1927" s="67">
        <v>691</v>
      </c>
      <c r="C1927" s="72">
        <v>43362</v>
      </c>
      <c r="D1927" s="22" t="s">
        <v>4365</v>
      </c>
      <c r="E1927" s="67" t="s">
        <v>4367</v>
      </c>
      <c r="F1927" s="24" t="s">
        <v>3780</v>
      </c>
      <c r="G1927" s="25" t="s">
        <v>4369</v>
      </c>
      <c r="H1927" s="24">
        <v>3010</v>
      </c>
      <c r="I1927" s="27">
        <v>1</v>
      </c>
      <c r="J1927" s="70">
        <v>24680</v>
      </c>
      <c r="K1927" s="27">
        <f t="shared" si="152"/>
        <v>70510</v>
      </c>
      <c r="L1927" s="71">
        <v>87400</v>
      </c>
      <c r="M1927" s="71">
        <v>349.6</v>
      </c>
      <c r="N1927" s="27">
        <f t="shared" si="153"/>
        <v>350.6</v>
      </c>
      <c r="O1927" s="38"/>
    </row>
    <row r="1928" spans="1:15" x14ac:dyDescent="0.2">
      <c r="D1928" s="22" t="s">
        <v>4366</v>
      </c>
      <c r="E1928" s="67" t="s">
        <v>4368</v>
      </c>
      <c r="F1928" s="24" t="s">
        <v>87</v>
      </c>
      <c r="G1928" s="25" t="s">
        <v>87</v>
      </c>
      <c r="K1928" s="27">
        <f t="shared" si="152"/>
        <v>0</v>
      </c>
      <c r="N1928" s="27">
        <f t="shared" si="153"/>
        <v>0</v>
      </c>
    </row>
    <row r="1929" spans="1:15" x14ac:dyDescent="0.2">
      <c r="A1929" s="67">
        <v>692</v>
      </c>
      <c r="C1929" s="72">
        <v>43362</v>
      </c>
      <c r="D1929" s="22" t="s">
        <v>4370</v>
      </c>
      <c r="E1929" s="67">
        <v>5.0369999999999999</v>
      </c>
      <c r="F1929" s="24" t="s">
        <v>2471</v>
      </c>
      <c r="G1929" s="25" t="s">
        <v>4375</v>
      </c>
      <c r="H1929" s="24">
        <v>1070</v>
      </c>
      <c r="I1929" s="27">
        <v>1.5</v>
      </c>
      <c r="J1929" s="70">
        <v>104240</v>
      </c>
      <c r="K1929" s="27">
        <f t="shared" si="152"/>
        <v>297830</v>
      </c>
      <c r="L1929" s="71">
        <v>250000</v>
      </c>
      <c r="M1929" s="71">
        <v>1000</v>
      </c>
      <c r="N1929" s="27">
        <f t="shared" si="153"/>
        <v>1001.5</v>
      </c>
    </row>
    <row r="1930" spans="1:15" x14ac:dyDescent="0.2">
      <c r="D1930" s="22" t="s">
        <v>4371</v>
      </c>
      <c r="E1930" s="67" t="s">
        <v>4373</v>
      </c>
      <c r="F1930" s="24" t="s">
        <v>87</v>
      </c>
      <c r="G1930" s="25" t="s">
        <v>87</v>
      </c>
      <c r="K1930" s="27">
        <f t="shared" si="152"/>
        <v>0</v>
      </c>
      <c r="N1930" s="27">
        <f t="shared" si="153"/>
        <v>0</v>
      </c>
    </row>
    <row r="1931" spans="1:15" x14ac:dyDescent="0.2">
      <c r="D1931" s="22" t="s">
        <v>4372</v>
      </c>
      <c r="E1931" s="67" t="s">
        <v>4374</v>
      </c>
      <c r="F1931" s="24" t="s">
        <v>87</v>
      </c>
      <c r="G1931" s="25" t="s">
        <v>87</v>
      </c>
      <c r="K1931" s="27">
        <f t="shared" si="152"/>
        <v>0</v>
      </c>
      <c r="N1931" s="27">
        <f t="shared" si="153"/>
        <v>0</v>
      </c>
    </row>
    <row r="1932" spans="1:15" x14ac:dyDescent="0.2">
      <c r="A1932" s="67">
        <v>693</v>
      </c>
      <c r="C1932" s="72">
        <v>43362</v>
      </c>
      <c r="D1932" s="22" t="s">
        <v>4376</v>
      </c>
      <c r="E1932" s="67">
        <v>5.51</v>
      </c>
      <c r="F1932" s="24" t="s">
        <v>4377</v>
      </c>
      <c r="G1932" s="25" t="s">
        <v>4378</v>
      </c>
      <c r="H1932" s="24">
        <v>1160</v>
      </c>
      <c r="I1932" s="27">
        <v>0.5</v>
      </c>
      <c r="J1932" s="70">
        <v>7970</v>
      </c>
      <c r="K1932" s="27">
        <f>ROUND(J1932/0.35,-1)</f>
        <v>22770</v>
      </c>
      <c r="L1932" s="71">
        <v>17500</v>
      </c>
      <c r="M1932" s="71">
        <v>70</v>
      </c>
      <c r="N1932" s="27">
        <f>SUM(I1932+M1932)</f>
        <v>70.5</v>
      </c>
    </row>
    <row r="1933" spans="1:15" x14ac:dyDescent="0.2">
      <c r="A1933" s="67">
        <v>694</v>
      </c>
      <c r="C1933" s="72">
        <v>43362</v>
      </c>
      <c r="D1933" s="22" t="s">
        <v>4379</v>
      </c>
      <c r="E1933" s="67">
        <v>7.1199999999999999E-2</v>
      </c>
      <c r="F1933" s="24" t="s">
        <v>4380</v>
      </c>
      <c r="G1933" s="25" t="s">
        <v>4381</v>
      </c>
      <c r="H1933" s="24">
        <v>3010</v>
      </c>
      <c r="I1933" s="27">
        <v>0.5</v>
      </c>
      <c r="J1933" s="70">
        <v>15210</v>
      </c>
      <c r="K1933" s="27">
        <f t="shared" si="152"/>
        <v>43460</v>
      </c>
      <c r="L1933" s="71">
        <v>20000</v>
      </c>
      <c r="M1933" s="71">
        <v>80</v>
      </c>
      <c r="N1933" s="27">
        <f t="shared" si="153"/>
        <v>80.5</v>
      </c>
    </row>
    <row r="1934" spans="1:15" x14ac:dyDescent="0.2">
      <c r="A1934" s="67">
        <v>695</v>
      </c>
      <c r="C1934" s="72">
        <v>43362</v>
      </c>
      <c r="D1934" s="22" t="s">
        <v>2271</v>
      </c>
      <c r="E1934" s="67">
        <v>0.69</v>
      </c>
      <c r="F1934" s="24" t="s">
        <v>2273</v>
      </c>
      <c r="G1934" s="25" t="s">
        <v>4382</v>
      </c>
      <c r="H1934" s="24">
        <v>1180</v>
      </c>
      <c r="I1934" s="27">
        <v>0.5</v>
      </c>
      <c r="J1934" s="70">
        <v>23660</v>
      </c>
      <c r="K1934" s="27">
        <f t="shared" si="152"/>
        <v>67600</v>
      </c>
      <c r="L1934" s="71">
        <v>80000</v>
      </c>
      <c r="M1934" s="71">
        <v>320</v>
      </c>
      <c r="N1934" s="27">
        <f t="shared" si="153"/>
        <v>320.5</v>
      </c>
    </row>
    <row r="1935" spans="1:15" x14ac:dyDescent="0.2">
      <c r="A1935" s="67" t="s">
        <v>4383</v>
      </c>
      <c r="C1935" s="72">
        <v>43363</v>
      </c>
      <c r="D1935" s="22" t="s">
        <v>4384</v>
      </c>
      <c r="E1935" s="67">
        <v>0.5</v>
      </c>
      <c r="F1935" s="24" t="s">
        <v>4386</v>
      </c>
      <c r="G1935" s="25" t="s">
        <v>4387</v>
      </c>
      <c r="H1935" s="24">
        <v>1100</v>
      </c>
      <c r="I1935" s="27">
        <v>1</v>
      </c>
      <c r="J1935" s="70">
        <v>34360</v>
      </c>
      <c r="K1935" s="27">
        <f t="shared" si="152"/>
        <v>98170</v>
      </c>
      <c r="N1935" s="27">
        <f t="shared" si="153"/>
        <v>1</v>
      </c>
    </row>
    <row r="1936" spans="1:15" x14ac:dyDescent="0.2">
      <c r="D1936" s="22" t="s">
        <v>4385</v>
      </c>
      <c r="E1936" s="67">
        <v>3.468</v>
      </c>
      <c r="F1936" s="24" t="s">
        <v>87</v>
      </c>
      <c r="G1936" s="25" t="s">
        <v>87</v>
      </c>
      <c r="K1936" s="27">
        <f t="shared" si="152"/>
        <v>0</v>
      </c>
      <c r="N1936" s="27">
        <f t="shared" si="153"/>
        <v>0</v>
      </c>
    </row>
    <row r="1937" spans="1:15" x14ac:dyDescent="0.2">
      <c r="A1937" s="67">
        <v>696</v>
      </c>
      <c r="C1937" s="72">
        <v>43363</v>
      </c>
      <c r="D1937" s="22" t="s">
        <v>4388</v>
      </c>
      <c r="E1937" s="67">
        <v>5.1855000000000002</v>
      </c>
      <c r="F1937" s="24" t="s">
        <v>4390</v>
      </c>
      <c r="G1937" s="25" t="s">
        <v>4391</v>
      </c>
      <c r="H1937" s="24">
        <v>1170</v>
      </c>
      <c r="I1937" s="27">
        <v>1</v>
      </c>
      <c r="J1937" s="70">
        <v>94030</v>
      </c>
      <c r="K1937" s="27">
        <f t="shared" si="152"/>
        <v>268660</v>
      </c>
      <c r="L1937" s="71">
        <v>275000</v>
      </c>
      <c r="M1937" s="71">
        <v>1100</v>
      </c>
      <c r="N1937" s="27">
        <f t="shared" si="153"/>
        <v>1101</v>
      </c>
    </row>
    <row r="1938" spans="1:15" x14ac:dyDescent="0.2">
      <c r="D1938" s="22" t="s">
        <v>4389</v>
      </c>
      <c r="E1938" s="67">
        <v>5.1855000000000002</v>
      </c>
      <c r="F1938" s="24" t="s">
        <v>87</v>
      </c>
      <c r="G1938" s="25" t="s">
        <v>87</v>
      </c>
      <c r="K1938" s="27">
        <f t="shared" si="152"/>
        <v>0</v>
      </c>
      <c r="N1938" s="27">
        <f t="shared" si="153"/>
        <v>0</v>
      </c>
    </row>
    <row r="1939" spans="1:15" s="43" customFormat="1" x14ac:dyDescent="0.2">
      <c r="A1939" s="39">
        <v>697</v>
      </c>
      <c r="B1939" s="40"/>
      <c r="C1939" s="41">
        <v>43363</v>
      </c>
      <c r="D1939" s="42" t="s">
        <v>4392</v>
      </c>
      <c r="E1939" s="39">
        <v>26.802700000000002</v>
      </c>
      <c r="F1939" s="43" t="s">
        <v>4393</v>
      </c>
      <c r="G1939" s="44" t="s">
        <v>4394</v>
      </c>
      <c r="H1939" s="43">
        <v>1170</v>
      </c>
      <c r="I1939" s="45">
        <v>0.5</v>
      </c>
      <c r="J1939" s="45">
        <v>59270</v>
      </c>
      <c r="K1939" s="45">
        <f t="shared" si="152"/>
        <v>169340</v>
      </c>
      <c r="L1939" s="46">
        <v>220000</v>
      </c>
      <c r="M1939" s="46">
        <v>880</v>
      </c>
      <c r="N1939" s="45">
        <f t="shared" si="153"/>
        <v>880.5</v>
      </c>
      <c r="O1939" s="47"/>
    </row>
    <row r="1940" spans="1:15" x14ac:dyDescent="0.2">
      <c r="N1940" s="27">
        <f>SUM(N1925:N1939)</f>
        <v>4337.1000000000004</v>
      </c>
      <c r="O1940" s="36">
        <v>68806</v>
      </c>
    </row>
    <row r="1941" spans="1:15" x14ac:dyDescent="0.2">
      <c r="O1941" s="38"/>
    </row>
    <row r="1942" spans="1:15" x14ac:dyDescent="0.2">
      <c r="A1942" s="67">
        <v>699</v>
      </c>
      <c r="C1942" s="72">
        <v>43363</v>
      </c>
      <c r="D1942" s="22" t="s">
        <v>3862</v>
      </c>
      <c r="E1942" s="67">
        <v>9.0269999999999992</v>
      </c>
      <c r="F1942" s="24" t="s">
        <v>4398</v>
      </c>
      <c r="G1942" s="25" t="s">
        <v>4399</v>
      </c>
      <c r="H1942" s="24">
        <v>1220</v>
      </c>
      <c r="I1942" s="27">
        <v>0.5</v>
      </c>
      <c r="J1942" s="70">
        <v>12310</v>
      </c>
      <c r="K1942" s="27">
        <f t="shared" si="152"/>
        <v>35170</v>
      </c>
      <c r="L1942" s="71">
        <v>106067</v>
      </c>
      <c r="M1942" s="71">
        <v>424.27</v>
      </c>
      <c r="N1942" s="27">
        <f t="shared" si="153"/>
        <v>424.77</v>
      </c>
    </row>
    <row r="1943" spans="1:15" x14ac:dyDescent="0.2">
      <c r="A1943" s="67">
        <v>701</v>
      </c>
      <c r="C1943" s="72">
        <v>43363</v>
      </c>
      <c r="D1943" s="22" t="s">
        <v>4400</v>
      </c>
      <c r="E1943" s="67">
        <v>0.42799999999999999</v>
      </c>
      <c r="F1943" s="24" t="s">
        <v>4401</v>
      </c>
      <c r="G1943" s="25" t="s">
        <v>4402</v>
      </c>
      <c r="H1943" s="24">
        <v>1100</v>
      </c>
      <c r="I1943" s="27">
        <v>0.5</v>
      </c>
      <c r="J1943" s="70">
        <v>48050</v>
      </c>
      <c r="K1943" s="27">
        <f t="shared" si="152"/>
        <v>137290</v>
      </c>
      <c r="L1943" s="71">
        <v>140000</v>
      </c>
      <c r="M1943" s="71">
        <v>560</v>
      </c>
      <c r="N1943" s="27">
        <f t="shared" si="153"/>
        <v>560.5</v>
      </c>
    </row>
    <row r="1944" spans="1:15" x14ac:dyDescent="0.2">
      <c r="A1944" s="67">
        <v>700</v>
      </c>
      <c r="C1944" s="72">
        <v>43363</v>
      </c>
      <c r="D1944" s="22" t="s">
        <v>4403</v>
      </c>
      <c r="E1944" s="67">
        <v>80.989000000000004</v>
      </c>
      <c r="F1944" s="24" t="s">
        <v>4404</v>
      </c>
      <c r="G1944" s="25" t="s">
        <v>4405</v>
      </c>
      <c r="H1944" s="24">
        <v>1050</v>
      </c>
      <c r="I1944" s="27">
        <v>1</v>
      </c>
      <c r="J1944" s="70">
        <v>35400</v>
      </c>
      <c r="K1944" s="27">
        <f t="shared" si="152"/>
        <v>101140</v>
      </c>
      <c r="L1944" s="71">
        <v>350000</v>
      </c>
      <c r="M1944" s="71">
        <v>1400</v>
      </c>
      <c r="N1944" s="27">
        <f t="shared" si="153"/>
        <v>1401</v>
      </c>
    </row>
    <row r="1945" spans="1:15" x14ac:dyDescent="0.2">
      <c r="D1945" s="22" t="s">
        <v>4406</v>
      </c>
      <c r="F1945" s="24" t="s">
        <v>2085</v>
      </c>
      <c r="G1945" s="25" t="s">
        <v>87</v>
      </c>
      <c r="H1945" s="24">
        <v>1050</v>
      </c>
      <c r="K1945" s="27">
        <f t="shared" si="152"/>
        <v>0</v>
      </c>
      <c r="N1945" s="27">
        <f t="shared" si="153"/>
        <v>0</v>
      </c>
    </row>
    <row r="1946" spans="1:15" x14ac:dyDescent="0.2">
      <c r="A1946" s="67">
        <v>702</v>
      </c>
      <c r="C1946" s="72">
        <v>43363</v>
      </c>
      <c r="D1946" s="22" t="s">
        <v>4407</v>
      </c>
      <c r="E1946" s="67">
        <v>1.0189999999999999</v>
      </c>
      <c r="F1946" s="24" t="s">
        <v>4409</v>
      </c>
      <c r="G1946" s="25" t="s">
        <v>4410</v>
      </c>
      <c r="H1946" s="24">
        <v>1070</v>
      </c>
      <c r="I1946" s="27">
        <v>1</v>
      </c>
      <c r="J1946" s="70">
        <v>45430</v>
      </c>
      <c r="K1946" s="27">
        <f t="shared" si="152"/>
        <v>129800</v>
      </c>
      <c r="L1946" s="71">
        <v>160000</v>
      </c>
      <c r="M1946" s="71">
        <v>640</v>
      </c>
      <c r="N1946" s="27">
        <f t="shared" si="153"/>
        <v>641</v>
      </c>
    </row>
    <row r="1947" spans="1:15" x14ac:dyDescent="0.2">
      <c r="D1947" s="22" t="s">
        <v>4408</v>
      </c>
      <c r="E1947" s="67">
        <v>6.0000000000000001E-3</v>
      </c>
      <c r="F1947" s="24" t="s">
        <v>2085</v>
      </c>
      <c r="G1947" s="25" t="s">
        <v>87</v>
      </c>
      <c r="K1947" s="27">
        <f t="shared" si="152"/>
        <v>0</v>
      </c>
      <c r="N1947" s="27">
        <f t="shared" si="153"/>
        <v>0</v>
      </c>
    </row>
    <row r="1948" spans="1:15" x14ac:dyDescent="0.2">
      <c r="A1948" s="67" t="s">
        <v>4411</v>
      </c>
      <c r="C1948" s="72">
        <v>43363</v>
      </c>
      <c r="D1948" s="22" t="s">
        <v>4412</v>
      </c>
      <c r="E1948" s="67" t="s">
        <v>213</v>
      </c>
      <c r="F1948" s="24" t="s">
        <v>4413</v>
      </c>
      <c r="G1948" s="24" t="s">
        <v>4414</v>
      </c>
      <c r="H1948" s="24">
        <v>2040</v>
      </c>
      <c r="I1948" s="27">
        <v>0.5</v>
      </c>
      <c r="J1948" s="70">
        <v>30200</v>
      </c>
      <c r="K1948" s="27">
        <f t="shared" si="152"/>
        <v>86290</v>
      </c>
      <c r="N1948" s="27">
        <f t="shared" si="153"/>
        <v>0.5</v>
      </c>
    </row>
    <row r="1949" spans="1:15" x14ac:dyDescent="0.2">
      <c r="A1949" s="67" t="s">
        <v>4415</v>
      </c>
      <c r="C1949" s="72">
        <v>43363</v>
      </c>
      <c r="D1949" s="22" t="s">
        <v>4416</v>
      </c>
      <c r="E1949" s="67">
        <v>33</v>
      </c>
      <c r="F1949" s="24" t="s">
        <v>4419</v>
      </c>
      <c r="G1949" s="24" t="s">
        <v>4420</v>
      </c>
      <c r="H1949" s="24">
        <v>1210</v>
      </c>
      <c r="I1949" s="27">
        <v>1.5</v>
      </c>
      <c r="J1949" s="70">
        <v>126520</v>
      </c>
      <c r="K1949" s="27">
        <f t="shared" si="152"/>
        <v>361490</v>
      </c>
      <c r="N1949" s="27">
        <f t="shared" si="153"/>
        <v>1.5</v>
      </c>
    </row>
    <row r="1950" spans="1:15" x14ac:dyDescent="0.2">
      <c r="D1950" s="22" t="s">
        <v>4417</v>
      </c>
      <c r="E1950" s="67">
        <v>31</v>
      </c>
      <c r="F1950" s="24" t="s">
        <v>2085</v>
      </c>
      <c r="G1950" s="25" t="s">
        <v>87</v>
      </c>
      <c r="H1950" s="24">
        <v>1210</v>
      </c>
      <c r="K1950" s="27">
        <f t="shared" ref="K1950:K2004" si="154">ROUND(J1950/0.35,-1)</f>
        <v>0</v>
      </c>
      <c r="N1950" s="27">
        <f t="shared" ref="N1950:N2004" si="155">SUM(I1950+M1950)</f>
        <v>0</v>
      </c>
    </row>
    <row r="1951" spans="1:15" x14ac:dyDescent="0.2">
      <c r="D1951" s="22" t="s">
        <v>4418</v>
      </c>
      <c r="E1951" s="67">
        <v>5.0720000000000001</v>
      </c>
      <c r="F1951" s="24" t="s">
        <v>2085</v>
      </c>
      <c r="G1951" s="25" t="s">
        <v>87</v>
      </c>
      <c r="H1951" s="24">
        <v>1090</v>
      </c>
      <c r="K1951" s="27">
        <f t="shared" si="154"/>
        <v>0</v>
      </c>
      <c r="N1951" s="27">
        <f t="shared" si="155"/>
        <v>0</v>
      </c>
    </row>
    <row r="1952" spans="1:15" x14ac:dyDescent="0.2">
      <c r="A1952" s="67">
        <v>703</v>
      </c>
      <c r="C1952" s="72">
        <v>43363</v>
      </c>
      <c r="D1952" s="22" t="s">
        <v>275</v>
      </c>
      <c r="E1952" s="67">
        <v>2.65</v>
      </c>
      <c r="F1952" s="24" t="s">
        <v>4421</v>
      </c>
      <c r="G1952" s="25" t="s">
        <v>4422</v>
      </c>
      <c r="H1952" s="24">
        <v>1170</v>
      </c>
      <c r="I1952" s="27">
        <v>0.5</v>
      </c>
      <c r="J1952" s="70">
        <v>3070</v>
      </c>
      <c r="K1952" s="27">
        <f t="shared" si="154"/>
        <v>8770</v>
      </c>
      <c r="L1952" s="71">
        <v>50000</v>
      </c>
      <c r="M1952" s="71">
        <v>200</v>
      </c>
      <c r="N1952" s="27">
        <f t="shared" si="155"/>
        <v>200.5</v>
      </c>
    </row>
    <row r="1953" spans="1:15" x14ac:dyDescent="0.2">
      <c r="A1953" s="67">
        <v>704</v>
      </c>
      <c r="C1953" s="72">
        <v>43364</v>
      </c>
      <c r="D1953" s="22" t="s">
        <v>4427</v>
      </c>
      <c r="E1953" s="67">
        <v>5.625</v>
      </c>
      <c r="F1953" s="24" t="s">
        <v>4428</v>
      </c>
      <c r="G1953" s="25" t="s">
        <v>4429</v>
      </c>
      <c r="H1953" s="24">
        <v>1150</v>
      </c>
      <c r="I1953" s="27">
        <v>0.5</v>
      </c>
      <c r="J1953" s="70">
        <v>11770</v>
      </c>
      <c r="K1953" s="27">
        <f t="shared" si="154"/>
        <v>33630</v>
      </c>
      <c r="L1953" s="71">
        <v>27000</v>
      </c>
      <c r="M1953" s="71">
        <v>108</v>
      </c>
      <c r="N1953" s="27">
        <f t="shared" si="155"/>
        <v>108.5</v>
      </c>
      <c r="O1953" s="38"/>
    </row>
    <row r="1954" spans="1:15" x14ac:dyDescent="0.2">
      <c r="A1954" s="67">
        <v>705</v>
      </c>
      <c r="C1954" s="72">
        <v>43364</v>
      </c>
      <c r="D1954" s="22" t="s">
        <v>4430</v>
      </c>
      <c r="E1954" s="67" t="s">
        <v>4431</v>
      </c>
      <c r="F1954" s="24" t="s">
        <v>4432</v>
      </c>
      <c r="G1954" s="25" t="s">
        <v>4433</v>
      </c>
      <c r="H1954" s="24">
        <v>1190</v>
      </c>
      <c r="I1954" s="27">
        <v>0.5</v>
      </c>
      <c r="J1954" s="70">
        <v>4700</v>
      </c>
      <c r="K1954" s="27">
        <f t="shared" si="154"/>
        <v>13430</v>
      </c>
      <c r="L1954" s="71">
        <v>9000</v>
      </c>
      <c r="M1954" s="71">
        <v>36</v>
      </c>
      <c r="N1954" s="27">
        <f t="shared" si="155"/>
        <v>36.5</v>
      </c>
    </row>
    <row r="1955" spans="1:15" x14ac:dyDescent="0.2">
      <c r="A1955" s="67" t="s">
        <v>4434</v>
      </c>
      <c r="C1955" s="72">
        <v>43364</v>
      </c>
      <c r="D1955" s="22" t="s">
        <v>4435</v>
      </c>
      <c r="E1955" s="67" t="s">
        <v>4437</v>
      </c>
      <c r="F1955" s="24" t="s">
        <v>4438</v>
      </c>
      <c r="G1955" s="25" t="s">
        <v>4439</v>
      </c>
      <c r="H1955" s="24">
        <v>1190</v>
      </c>
      <c r="I1955" s="27">
        <v>1</v>
      </c>
      <c r="J1955" s="70">
        <f>2910+33160</f>
        <v>36070</v>
      </c>
      <c r="K1955" s="27">
        <f t="shared" si="154"/>
        <v>103060</v>
      </c>
      <c r="N1955" s="27">
        <f t="shared" si="155"/>
        <v>1</v>
      </c>
    </row>
    <row r="1956" spans="1:15" x14ac:dyDescent="0.2">
      <c r="D1956" s="22" t="s">
        <v>4436</v>
      </c>
      <c r="E1956" s="67" t="s">
        <v>4437</v>
      </c>
      <c r="F1956" s="24" t="s">
        <v>2085</v>
      </c>
      <c r="G1956" s="25" t="s">
        <v>87</v>
      </c>
      <c r="K1956" s="27">
        <f t="shared" si="154"/>
        <v>0</v>
      </c>
      <c r="N1956" s="27">
        <f t="shared" si="155"/>
        <v>0</v>
      </c>
    </row>
    <row r="1957" spans="1:15" x14ac:dyDescent="0.2">
      <c r="A1957" s="67">
        <v>706</v>
      </c>
      <c r="C1957" s="72">
        <v>43364</v>
      </c>
      <c r="D1957" s="22" t="s">
        <v>4440</v>
      </c>
      <c r="E1957" s="67" t="s">
        <v>4441</v>
      </c>
      <c r="F1957" s="24" t="s">
        <v>4442</v>
      </c>
      <c r="G1957" s="25" t="s">
        <v>4443</v>
      </c>
      <c r="H1957" s="24">
        <v>3010</v>
      </c>
      <c r="I1957" s="27">
        <v>0.5</v>
      </c>
      <c r="J1957" s="70">
        <v>41450</v>
      </c>
      <c r="K1957" s="27">
        <f t="shared" si="154"/>
        <v>118430</v>
      </c>
      <c r="L1957" s="71">
        <v>115000</v>
      </c>
      <c r="M1957" s="71">
        <v>460</v>
      </c>
      <c r="N1957" s="27">
        <f t="shared" si="155"/>
        <v>460.5</v>
      </c>
    </row>
    <row r="1958" spans="1:15" s="43" customFormat="1" x14ac:dyDescent="0.2">
      <c r="A1958" s="39">
        <v>708</v>
      </c>
      <c r="B1958" s="40"/>
      <c r="C1958" s="41">
        <v>43364</v>
      </c>
      <c r="D1958" s="42" t="s">
        <v>4448</v>
      </c>
      <c r="E1958" s="39" t="s">
        <v>4449</v>
      </c>
      <c r="F1958" s="43" t="s">
        <v>4450</v>
      </c>
      <c r="G1958" s="44" t="s">
        <v>4451</v>
      </c>
      <c r="H1958" s="43">
        <v>3010</v>
      </c>
      <c r="I1958" s="45">
        <v>0.5</v>
      </c>
      <c r="J1958" s="45">
        <v>22590</v>
      </c>
      <c r="K1958" s="45">
        <f t="shared" si="154"/>
        <v>64540</v>
      </c>
      <c r="L1958" s="46">
        <v>79500</v>
      </c>
      <c r="M1958" s="46">
        <v>318</v>
      </c>
      <c r="N1958" s="45">
        <f t="shared" si="155"/>
        <v>318.5</v>
      </c>
      <c r="O1958" s="47"/>
    </row>
    <row r="1959" spans="1:15" x14ac:dyDescent="0.2">
      <c r="N1959" s="27">
        <f>SUM(N1942:N1958)</f>
        <v>4154.7700000000004</v>
      </c>
      <c r="O1959" s="36">
        <v>68821</v>
      </c>
    </row>
    <row r="1961" spans="1:15" x14ac:dyDescent="0.2">
      <c r="A1961" s="67" t="s">
        <v>4423</v>
      </c>
      <c r="C1961" s="72">
        <v>43364</v>
      </c>
      <c r="D1961" s="22" t="s">
        <v>4424</v>
      </c>
      <c r="E1961" s="67">
        <v>1</v>
      </c>
      <c r="F1961" s="24" t="s">
        <v>4425</v>
      </c>
      <c r="G1961" s="25" t="s">
        <v>4426</v>
      </c>
      <c r="H1961" s="24">
        <v>1070</v>
      </c>
      <c r="I1961" s="27">
        <v>0.5</v>
      </c>
      <c r="J1961" s="70">
        <v>5930</v>
      </c>
      <c r="K1961" s="27">
        <f>ROUND(J1961/0.35,-1)</f>
        <v>16940</v>
      </c>
      <c r="N1961" s="27">
        <f>SUM(I1961+M1961)</f>
        <v>0.5</v>
      </c>
    </row>
    <row r="1962" spans="1:15" x14ac:dyDescent="0.2">
      <c r="D1962" s="22" t="s">
        <v>4445</v>
      </c>
      <c r="F1962" s="24" t="s">
        <v>87</v>
      </c>
      <c r="G1962" s="25" t="s">
        <v>87</v>
      </c>
      <c r="K1962" s="27">
        <f>ROUND(J1962/0.35,-1)</f>
        <v>0</v>
      </c>
      <c r="N1962" s="27">
        <f>SUM(I1962+M1962)</f>
        <v>0</v>
      </c>
    </row>
    <row r="1963" spans="1:15" x14ac:dyDescent="0.2">
      <c r="A1963" s="67" t="s">
        <v>4452</v>
      </c>
      <c r="C1963" s="72">
        <v>43364</v>
      </c>
      <c r="D1963" s="22" t="s">
        <v>4453</v>
      </c>
      <c r="E1963" s="67">
        <v>3.73</v>
      </c>
      <c r="F1963" s="24" t="s">
        <v>4454</v>
      </c>
      <c r="G1963" s="25" t="s">
        <v>4455</v>
      </c>
      <c r="H1963" s="24">
        <v>1150</v>
      </c>
      <c r="I1963" s="27">
        <v>0.5</v>
      </c>
      <c r="J1963" s="70">
        <v>20120</v>
      </c>
      <c r="K1963" s="27">
        <f t="shared" si="154"/>
        <v>57490</v>
      </c>
      <c r="N1963" s="27">
        <f t="shared" si="155"/>
        <v>0.5</v>
      </c>
    </row>
    <row r="1964" spans="1:15" x14ac:dyDescent="0.2">
      <c r="A1964" s="67" t="s">
        <v>4456</v>
      </c>
      <c r="C1964" s="72">
        <v>43364</v>
      </c>
      <c r="D1964" s="22" t="s">
        <v>4453</v>
      </c>
      <c r="E1964" s="67">
        <v>3.73</v>
      </c>
      <c r="F1964" s="25" t="s">
        <v>4455</v>
      </c>
      <c r="G1964" s="25" t="s">
        <v>4457</v>
      </c>
      <c r="H1964" s="24">
        <v>1150</v>
      </c>
      <c r="I1964" s="27">
        <v>0.5</v>
      </c>
      <c r="J1964" s="70">
        <v>20120</v>
      </c>
      <c r="K1964" s="27">
        <f t="shared" si="154"/>
        <v>57490</v>
      </c>
      <c r="N1964" s="27">
        <f t="shared" si="155"/>
        <v>0.5</v>
      </c>
    </row>
    <row r="1965" spans="1:15" s="43" customFormat="1" x14ac:dyDescent="0.2">
      <c r="A1965" s="39">
        <v>709</v>
      </c>
      <c r="B1965" s="40"/>
      <c r="C1965" s="41">
        <v>43367</v>
      </c>
      <c r="D1965" s="42" t="s">
        <v>4458</v>
      </c>
      <c r="E1965" s="39" t="s">
        <v>4459</v>
      </c>
      <c r="F1965" s="43" t="s">
        <v>4460</v>
      </c>
      <c r="G1965" s="44" t="s">
        <v>4461</v>
      </c>
      <c r="H1965" s="43">
        <v>1040</v>
      </c>
      <c r="I1965" s="45">
        <v>0.5</v>
      </c>
      <c r="J1965" s="45">
        <v>13880</v>
      </c>
      <c r="K1965" s="45">
        <f t="shared" si="154"/>
        <v>39660</v>
      </c>
      <c r="L1965" s="46">
        <v>34150</v>
      </c>
      <c r="M1965" s="46">
        <v>137</v>
      </c>
      <c r="N1965" s="45">
        <f t="shared" si="155"/>
        <v>137.5</v>
      </c>
      <c r="O1965" s="47"/>
    </row>
    <row r="1966" spans="1:15" x14ac:dyDescent="0.2">
      <c r="N1966" s="27">
        <f>SUM(N1961:N1965)</f>
        <v>139</v>
      </c>
      <c r="O1966" s="36">
        <v>68838</v>
      </c>
    </row>
    <row r="1968" spans="1:15" x14ac:dyDescent="0.2">
      <c r="A1968" s="67" t="s">
        <v>4462</v>
      </c>
      <c r="C1968" s="72">
        <v>43367</v>
      </c>
      <c r="D1968" s="22" t="s">
        <v>4463</v>
      </c>
      <c r="E1968" s="67">
        <v>80</v>
      </c>
      <c r="F1968" s="24" t="s">
        <v>4466</v>
      </c>
      <c r="G1968" s="25" t="s">
        <v>4467</v>
      </c>
      <c r="H1968" s="24">
        <v>1050</v>
      </c>
      <c r="I1968" s="27">
        <v>1.5</v>
      </c>
      <c r="J1968" s="70">
        <v>358780</v>
      </c>
      <c r="K1968" s="27">
        <f>ROUND(J1968/0.35,-1)</f>
        <v>1025090</v>
      </c>
      <c r="N1968" s="27">
        <f>SUM(I1968+M1968)</f>
        <v>1.5</v>
      </c>
    </row>
    <row r="1969" spans="1:15" x14ac:dyDescent="0.2">
      <c r="D1969" s="22" t="s">
        <v>4464</v>
      </c>
      <c r="E1969" s="67">
        <v>59.387</v>
      </c>
      <c r="F1969" s="24" t="s">
        <v>87</v>
      </c>
      <c r="G1969" s="25" t="s">
        <v>87</v>
      </c>
      <c r="K1969" s="27">
        <f>ROUND(J1969/0.35,-1)</f>
        <v>0</v>
      </c>
      <c r="N1969" s="27">
        <f>SUM(I1969+M1969)</f>
        <v>0</v>
      </c>
    </row>
    <row r="1970" spans="1:15" x14ac:dyDescent="0.2">
      <c r="D1970" s="22" t="s">
        <v>4465</v>
      </c>
      <c r="E1970" s="67">
        <v>22.076000000000001</v>
      </c>
      <c r="F1970" s="24" t="s">
        <v>87</v>
      </c>
      <c r="G1970" s="25" t="s">
        <v>87</v>
      </c>
      <c r="K1970" s="27">
        <f>ROUND(J1970/0.35,-1)</f>
        <v>0</v>
      </c>
      <c r="N1970" s="27">
        <f>SUM(I1970+M1970)</f>
        <v>0</v>
      </c>
    </row>
    <row r="1971" spans="1:15" x14ac:dyDescent="0.2">
      <c r="A1971" s="67">
        <v>698</v>
      </c>
      <c r="C1971" s="72">
        <v>43363</v>
      </c>
      <c r="D1971" s="22" t="s">
        <v>4395</v>
      </c>
      <c r="E1971" s="67" t="s">
        <v>1444</v>
      </c>
      <c r="F1971" s="24" t="s">
        <v>4396</v>
      </c>
      <c r="G1971" s="25" t="s">
        <v>4397</v>
      </c>
      <c r="H1971" s="24">
        <v>3010</v>
      </c>
      <c r="I1971" s="27">
        <v>0.5</v>
      </c>
      <c r="J1971" s="70">
        <v>52180</v>
      </c>
      <c r="K1971" s="27">
        <f>ROUND(J1971/0.35,-1)</f>
        <v>149090</v>
      </c>
      <c r="L1971" s="71">
        <v>59900</v>
      </c>
      <c r="M1971" s="71">
        <v>239.6</v>
      </c>
      <c r="N1971" s="27">
        <v>240.1</v>
      </c>
    </row>
    <row r="1972" spans="1:15" x14ac:dyDescent="0.2">
      <c r="A1972" s="67">
        <v>710</v>
      </c>
      <c r="C1972" s="72">
        <v>43367</v>
      </c>
      <c r="D1972" s="22" t="s">
        <v>4468</v>
      </c>
      <c r="E1972" s="67">
        <v>24.872699999999998</v>
      </c>
      <c r="F1972" s="24" t="s">
        <v>4469</v>
      </c>
      <c r="G1972" s="25" t="s">
        <v>4470</v>
      </c>
      <c r="H1972" s="24">
        <v>1010</v>
      </c>
      <c r="I1972" s="27">
        <v>0.5</v>
      </c>
      <c r="J1972" s="70">
        <v>46180</v>
      </c>
      <c r="K1972" s="27">
        <f t="shared" si="154"/>
        <v>131940</v>
      </c>
      <c r="L1972" s="71">
        <v>140000</v>
      </c>
      <c r="M1972" s="71">
        <v>560</v>
      </c>
      <c r="N1972" s="27">
        <f t="shared" si="155"/>
        <v>560.5</v>
      </c>
    </row>
    <row r="1973" spans="1:15" x14ac:dyDescent="0.2">
      <c r="A1973" s="67">
        <v>711</v>
      </c>
      <c r="C1973" s="72">
        <v>43367</v>
      </c>
      <c r="D1973" s="22" t="s">
        <v>4471</v>
      </c>
      <c r="E1973" s="67" t="s">
        <v>237</v>
      </c>
      <c r="F1973" s="24" t="s">
        <v>4472</v>
      </c>
      <c r="G1973" s="25" t="s">
        <v>4473</v>
      </c>
      <c r="H1973" s="24">
        <v>3010</v>
      </c>
      <c r="I1973" s="27">
        <v>0.5</v>
      </c>
      <c r="J1973" s="70">
        <v>17360</v>
      </c>
      <c r="K1973" s="27">
        <f t="shared" si="154"/>
        <v>49600</v>
      </c>
      <c r="L1973" s="71">
        <v>40000</v>
      </c>
      <c r="M1973" s="71">
        <v>160</v>
      </c>
      <c r="N1973" s="27">
        <f t="shared" si="155"/>
        <v>160.5</v>
      </c>
    </row>
    <row r="1974" spans="1:15" x14ac:dyDescent="0.2">
      <c r="A1974" s="67" t="s">
        <v>4474</v>
      </c>
      <c r="C1974" s="72">
        <v>43367</v>
      </c>
      <c r="D1974" s="22" t="s">
        <v>4475</v>
      </c>
      <c r="E1974" s="67">
        <v>4.891</v>
      </c>
      <c r="F1974" s="24" t="s">
        <v>4477</v>
      </c>
      <c r="G1974" s="25" t="s">
        <v>4478</v>
      </c>
      <c r="H1974" s="24">
        <v>1070</v>
      </c>
      <c r="I1974" s="27">
        <v>1</v>
      </c>
      <c r="J1974" s="70">
        <v>68110</v>
      </c>
      <c r="K1974" s="27">
        <f t="shared" si="154"/>
        <v>194600</v>
      </c>
      <c r="N1974" s="27">
        <f t="shared" si="155"/>
        <v>1</v>
      </c>
    </row>
    <row r="1975" spans="1:15" x14ac:dyDescent="0.2">
      <c r="D1975" s="22" t="s">
        <v>4476</v>
      </c>
      <c r="E1975" s="67">
        <v>2.8765000000000001</v>
      </c>
      <c r="F1975" s="24" t="s">
        <v>87</v>
      </c>
      <c r="G1975" s="25" t="s">
        <v>87</v>
      </c>
      <c r="K1975" s="27">
        <f t="shared" si="154"/>
        <v>0</v>
      </c>
      <c r="N1975" s="27">
        <f t="shared" si="155"/>
        <v>0</v>
      </c>
    </row>
    <row r="1976" spans="1:15" x14ac:dyDescent="0.2">
      <c r="A1976" s="67">
        <v>712</v>
      </c>
      <c r="C1976" s="72">
        <v>43367</v>
      </c>
      <c r="D1976" s="22" t="s">
        <v>4479</v>
      </c>
      <c r="E1976" s="67">
        <v>2.3919999999999999</v>
      </c>
      <c r="F1976" s="24" t="s">
        <v>4480</v>
      </c>
      <c r="G1976" s="25" t="s">
        <v>4481</v>
      </c>
      <c r="H1976" s="24">
        <v>1090</v>
      </c>
      <c r="I1976" s="27">
        <v>0.5</v>
      </c>
      <c r="J1976" s="70">
        <v>23320</v>
      </c>
      <c r="K1976" s="27">
        <f t="shared" si="154"/>
        <v>66630</v>
      </c>
      <c r="L1976" s="71">
        <v>24000</v>
      </c>
      <c r="M1976" s="71">
        <v>96</v>
      </c>
      <c r="N1976" s="27">
        <f t="shared" si="155"/>
        <v>96.5</v>
      </c>
    </row>
    <row r="1977" spans="1:15" x14ac:dyDescent="0.2">
      <c r="A1977" s="67">
        <v>713</v>
      </c>
      <c r="C1977" s="72">
        <v>43367</v>
      </c>
      <c r="D1977" s="22" t="s">
        <v>4482</v>
      </c>
      <c r="E1977" s="67">
        <v>5</v>
      </c>
      <c r="F1977" s="24" t="s">
        <v>4483</v>
      </c>
      <c r="G1977" s="25" t="s">
        <v>4484</v>
      </c>
      <c r="H1977" s="24">
        <v>1080</v>
      </c>
      <c r="I1977" s="27">
        <v>0.5</v>
      </c>
      <c r="J1977" s="70">
        <v>9110</v>
      </c>
      <c r="K1977" s="27">
        <f t="shared" si="154"/>
        <v>26030</v>
      </c>
      <c r="L1977" s="71">
        <v>19900</v>
      </c>
      <c r="M1977" s="71">
        <v>79.599999999999994</v>
      </c>
      <c r="N1977" s="27">
        <f t="shared" si="155"/>
        <v>80.099999999999994</v>
      </c>
    </row>
    <row r="1978" spans="1:15" x14ac:dyDescent="0.2">
      <c r="A1978" s="67">
        <v>714</v>
      </c>
      <c r="C1978" s="72">
        <v>43367</v>
      </c>
      <c r="D1978" s="22" t="s">
        <v>4485</v>
      </c>
      <c r="E1978" s="67" t="s">
        <v>4302</v>
      </c>
      <c r="F1978" s="24" t="s">
        <v>4487</v>
      </c>
      <c r="G1978" s="25" t="s">
        <v>4488</v>
      </c>
      <c r="H1978" s="24">
        <v>3010</v>
      </c>
      <c r="I1978" s="27">
        <v>1</v>
      </c>
      <c r="J1978" s="70">
        <v>20650</v>
      </c>
      <c r="K1978" s="27">
        <f t="shared" si="154"/>
        <v>59000</v>
      </c>
      <c r="L1978" s="71">
        <v>75000</v>
      </c>
      <c r="M1978" s="71">
        <v>300</v>
      </c>
      <c r="N1978" s="27">
        <f t="shared" si="155"/>
        <v>301</v>
      </c>
    </row>
    <row r="1979" spans="1:15" x14ac:dyDescent="0.2">
      <c r="D1979" s="22" t="s">
        <v>4486</v>
      </c>
      <c r="E1979" s="67" t="s">
        <v>4302</v>
      </c>
      <c r="F1979" s="24" t="s">
        <v>87</v>
      </c>
      <c r="G1979" s="25" t="s">
        <v>87</v>
      </c>
      <c r="K1979" s="27">
        <f t="shared" si="154"/>
        <v>0</v>
      </c>
      <c r="N1979" s="27">
        <f t="shared" si="155"/>
        <v>0</v>
      </c>
    </row>
    <row r="1980" spans="1:15" x14ac:dyDescent="0.2">
      <c r="A1980" s="67" t="s">
        <v>4489</v>
      </c>
      <c r="C1980" s="72">
        <v>43367</v>
      </c>
      <c r="D1980" s="22" t="s">
        <v>4490</v>
      </c>
      <c r="E1980" s="67" t="s">
        <v>4491</v>
      </c>
      <c r="F1980" s="24" t="s">
        <v>4492</v>
      </c>
      <c r="G1980" s="25" t="s">
        <v>4493</v>
      </c>
      <c r="H1980" s="24">
        <v>3010</v>
      </c>
      <c r="I1980" s="27">
        <v>0.5</v>
      </c>
      <c r="J1980" s="70">
        <v>12760</v>
      </c>
      <c r="K1980" s="27">
        <f t="shared" si="154"/>
        <v>36460</v>
      </c>
      <c r="N1980" s="27">
        <f t="shared" si="155"/>
        <v>0.5</v>
      </c>
    </row>
    <row r="1981" spans="1:15" x14ac:dyDescent="0.2">
      <c r="A1981" s="67">
        <v>717</v>
      </c>
      <c r="C1981" s="72">
        <v>43368</v>
      </c>
      <c r="D1981" s="22" t="s">
        <v>3731</v>
      </c>
      <c r="E1981" s="67" t="s">
        <v>4494</v>
      </c>
      <c r="F1981" s="24" t="s">
        <v>4495</v>
      </c>
      <c r="G1981" s="25" t="s">
        <v>83</v>
      </c>
      <c r="H1981" s="24">
        <v>2050</v>
      </c>
      <c r="I1981" s="27">
        <v>0.5</v>
      </c>
      <c r="J1981" s="70">
        <v>26010</v>
      </c>
      <c r="K1981" s="27">
        <f t="shared" si="154"/>
        <v>74310</v>
      </c>
      <c r="L1981" s="71">
        <v>50000</v>
      </c>
      <c r="M1981" s="71">
        <v>200</v>
      </c>
      <c r="N1981" s="27">
        <f t="shared" si="155"/>
        <v>200.5</v>
      </c>
    </row>
    <row r="1982" spans="1:15" x14ac:dyDescent="0.2">
      <c r="A1982" s="67">
        <v>719</v>
      </c>
      <c r="C1982" s="72">
        <v>43368</v>
      </c>
      <c r="D1982" s="22" t="s">
        <v>538</v>
      </c>
      <c r="E1982" s="67">
        <v>2.9380000000000002</v>
      </c>
      <c r="F1982" s="24" t="s">
        <v>4496</v>
      </c>
      <c r="G1982" s="25" t="s">
        <v>4497</v>
      </c>
      <c r="H1982" s="24">
        <v>1220</v>
      </c>
      <c r="I1982" s="27">
        <v>0.5</v>
      </c>
      <c r="J1982" s="70">
        <v>44450</v>
      </c>
      <c r="K1982" s="27">
        <f t="shared" si="154"/>
        <v>127000</v>
      </c>
      <c r="L1982" s="71">
        <v>171000</v>
      </c>
      <c r="M1982" s="71">
        <v>684</v>
      </c>
      <c r="N1982" s="27">
        <f t="shared" si="155"/>
        <v>684.5</v>
      </c>
    </row>
    <row r="1983" spans="1:15" x14ac:dyDescent="0.2">
      <c r="A1983" s="67">
        <v>720</v>
      </c>
      <c r="C1983" s="72">
        <v>43368</v>
      </c>
      <c r="D1983" s="22" t="s">
        <v>4498</v>
      </c>
      <c r="E1983" s="67" t="s">
        <v>4499</v>
      </c>
      <c r="F1983" s="24" t="s">
        <v>4500</v>
      </c>
      <c r="G1983" s="25" t="s">
        <v>4501</v>
      </c>
      <c r="H1983" s="24">
        <v>1030</v>
      </c>
      <c r="I1983" s="27">
        <v>0.5</v>
      </c>
      <c r="J1983" s="70">
        <v>19340</v>
      </c>
      <c r="K1983" s="27">
        <f t="shared" si="154"/>
        <v>55260</v>
      </c>
      <c r="L1983" s="71">
        <v>89900</v>
      </c>
      <c r="M1983" s="71">
        <v>359.6</v>
      </c>
      <c r="N1983" s="27">
        <f t="shared" si="155"/>
        <v>360.1</v>
      </c>
    </row>
    <row r="1984" spans="1:15" s="43" customFormat="1" x14ac:dyDescent="0.2">
      <c r="A1984" s="39" t="s">
        <v>4502</v>
      </c>
      <c r="B1984" s="40"/>
      <c r="C1984" s="41">
        <v>43369</v>
      </c>
      <c r="D1984" s="42" t="s">
        <v>4503</v>
      </c>
      <c r="E1984" s="39">
        <v>5.0140000000000002</v>
      </c>
      <c r="F1984" s="43" t="s">
        <v>4504</v>
      </c>
      <c r="G1984" s="44" t="s">
        <v>2027</v>
      </c>
      <c r="H1984" s="43">
        <v>1160</v>
      </c>
      <c r="I1984" s="45">
        <v>0.5</v>
      </c>
      <c r="J1984" s="45">
        <v>5910</v>
      </c>
      <c r="K1984" s="45">
        <f t="shared" si="154"/>
        <v>16890</v>
      </c>
      <c r="L1984" s="46"/>
      <c r="M1984" s="46"/>
      <c r="N1984" s="45">
        <f t="shared" si="155"/>
        <v>0.5</v>
      </c>
      <c r="O1984" s="47"/>
    </row>
    <row r="1985" spans="1:15" x14ac:dyDescent="0.2">
      <c r="N1985" s="27">
        <f>SUM(N1968:N1984)</f>
        <v>2687.2999999999997</v>
      </c>
      <c r="O1985" s="36">
        <v>68872</v>
      </c>
    </row>
    <row r="1987" spans="1:15" x14ac:dyDescent="0.2">
      <c r="A1987" s="67">
        <v>707</v>
      </c>
      <c r="C1987" s="72">
        <v>43364</v>
      </c>
      <c r="D1987" s="22" t="s">
        <v>4444</v>
      </c>
      <c r="E1987" s="67">
        <v>2.0099999999999998</v>
      </c>
      <c r="F1987" s="24" t="s">
        <v>4446</v>
      </c>
      <c r="G1987" s="25" t="s">
        <v>4447</v>
      </c>
      <c r="H1987" s="24">
        <v>1210</v>
      </c>
      <c r="I1987" s="27">
        <v>1</v>
      </c>
      <c r="J1987" s="70">
        <f>31280+2570</f>
        <v>33850</v>
      </c>
      <c r="K1987" s="27">
        <f>ROUND(J1987/0.35,-1)</f>
        <v>96710</v>
      </c>
      <c r="L1987" s="71">
        <v>69000</v>
      </c>
      <c r="M1987" s="71">
        <v>276</v>
      </c>
      <c r="N1987" s="27">
        <f>SUM(I1987+M1987)</f>
        <v>277</v>
      </c>
      <c r="O1987" s="38"/>
    </row>
    <row r="1988" spans="1:15" x14ac:dyDescent="0.2">
      <c r="A1988" s="67">
        <v>715</v>
      </c>
      <c r="B1988" s="59"/>
      <c r="C1988" s="72">
        <v>43367</v>
      </c>
      <c r="D1988" s="22" t="s">
        <v>4510</v>
      </c>
      <c r="E1988" s="67">
        <v>6.4770000000000003</v>
      </c>
      <c r="F1988" s="24" t="s">
        <v>4511</v>
      </c>
      <c r="G1988" s="25" t="s">
        <v>4512</v>
      </c>
      <c r="H1988" s="24">
        <v>1200</v>
      </c>
      <c r="I1988" s="27">
        <v>0.5</v>
      </c>
      <c r="J1988" s="70">
        <v>7430</v>
      </c>
      <c r="K1988" s="27">
        <f>ROUND(J1988/0.35,-1)</f>
        <v>21230</v>
      </c>
      <c r="L1988" s="71">
        <v>12954</v>
      </c>
      <c r="M1988" s="71">
        <v>51.82</v>
      </c>
      <c r="N1988" s="27">
        <f>SUM(I1988+M1988)</f>
        <v>52.32</v>
      </c>
      <c r="O1988" s="38"/>
    </row>
    <row r="1989" spans="1:15" x14ac:dyDescent="0.2">
      <c r="A1989" s="67">
        <v>718</v>
      </c>
      <c r="C1989" s="72">
        <v>43368</v>
      </c>
      <c r="D1989" s="22" t="s">
        <v>4513</v>
      </c>
      <c r="E1989" s="67">
        <v>6</v>
      </c>
      <c r="F1989" s="24" t="s">
        <v>4514</v>
      </c>
      <c r="G1989" s="25" t="s">
        <v>4515</v>
      </c>
      <c r="H1989" s="24">
        <v>1170</v>
      </c>
      <c r="I1989" s="27">
        <v>0.5</v>
      </c>
      <c r="J1989" s="70">
        <v>14300</v>
      </c>
      <c r="K1989" s="27">
        <f>ROUND(J1989/0.35,-1)</f>
        <v>40860</v>
      </c>
      <c r="L1989" s="71">
        <v>127000</v>
      </c>
      <c r="M1989" s="71">
        <v>508</v>
      </c>
      <c r="N1989" s="27">
        <f>SUM(I1989+M1989)</f>
        <v>508.5</v>
      </c>
      <c r="O1989" s="38"/>
    </row>
    <row r="1990" spans="1:15" x14ac:dyDescent="0.2">
      <c r="A1990" s="67" t="s">
        <v>4505</v>
      </c>
      <c r="C1990" s="72">
        <v>43368</v>
      </c>
      <c r="D1990" s="22" t="s">
        <v>4516</v>
      </c>
      <c r="E1990" s="67" t="s">
        <v>4517</v>
      </c>
      <c r="F1990" s="24" t="s">
        <v>4518</v>
      </c>
      <c r="G1990" s="25" t="s">
        <v>4519</v>
      </c>
      <c r="H1990" s="24">
        <v>2020</v>
      </c>
      <c r="I1990" s="27">
        <v>0.5</v>
      </c>
      <c r="J1990" s="70">
        <v>39360</v>
      </c>
      <c r="K1990" s="27">
        <f>ROUND(J1990/0.35,-1)</f>
        <v>112460</v>
      </c>
      <c r="N1990" s="27">
        <f>SUM(I1990+M1990)</f>
        <v>0.5</v>
      </c>
      <c r="O1990" s="38"/>
    </row>
    <row r="1991" spans="1:15" x14ac:dyDescent="0.2">
      <c r="A1991" s="67" t="s">
        <v>4524</v>
      </c>
      <c r="C1991" s="72">
        <v>43369</v>
      </c>
      <c r="D1991" s="22" t="s">
        <v>4525</v>
      </c>
      <c r="E1991" s="67">
        <v>0.58540000000000003</v>
      </c>
      <c r="F1991" s="24" t="s">
        <v>4526</v>
      </c>
      <c r="G1991" s="25" t="s">
        <v>4527</v>
      </c>
      <c r="H1991" s="24">
        <v>1080</v>
      </c>
      <c r="I1991" s="27">
        <v>0.5</v>
      </c>
      <c r="J1991" s="70">
        <v>32240</v>
      </c>
      <c r="K1991" s="27">
        <f t="shared" si="154"/>
        <v>92110</v>
      </c>
      <c r="N1991" s="27">
        <f t="shared" si="155"/>
        <v>0.5</v>
      </c>
    </row>
    <row r="1992" spans="1:15" x14ac:dyDescent="0.2">
      <c r="A1992" s="67" t="s">
        <v>4528</v>
      </c>
      <c r="C1992" s="72">
        <v>43370</v>
      </c>
      <c r="D1992" s="22" t="s">
        <v>4529</v>
      </c>
      <c r="E1992" s="67">
        <v>87.286000000000001</v>
      </c>
      <c r="F1992" s="24" t="s">
        <v>4531</v>
      </c>
      <c r="G1992" s="25" t="s">
        <v>4532</v>
      </c>
      <c r="H1992" s="24">
        <v>1100</v>
      </c>
      <c r="I1992" s="27">
        <v>1</v>
      </c>
      <c r="J1992" s="70">
        <v>17910</v>
      </c>
      <c r="K1992" s="27">
        <f t="shared" si="154"/>
        <v>51170</v>
      </c>
      <c r="N1992" s="27">
        <f t="shared" si="155"/>
        <v>1</v>
      </c>
    </row>
    <row r="1993" spans="1:15" x14ac:dyDescent="0.2">
      <c r="D1993" s="22" t="s">
        <v>4530</v>
      </c>
      <c r="J1993" s="70">
        <v>21400</v>
      </c>
      <c r="K1993" s="27">
        <f t="shared" si="154"/>
        <v>61140</v>
      </c>
      <c r="N1993" s="27">
        <f t="shared" si="155"/>
        <v>0</v>
      </c>
    </row>
    <row r="1994" spans="1:15" s="43" customFormat="1" x14ac:dyDescent="0.2">
      <c r="A1994" s="39">
        <v>722</v>
      </c>
      <c r="B1994" s="40"/>
      <c r="C1994" s="41">
        <v>43370</v>
      </c>
      <c r="D1994" s="42" t="s">
        <v>4533</v>
      </c>
      <c r="E1994" s="39" t="s">
        <v>4534</v>
      </c>
      <c r="F1994" s="43" t="s">
        <v>4535</v>
      </c>
      <c r="G1994" s="44" t="s">
        <v>4536</v>
      </c>
      <c r="H1994" s="43">
        <v>3010</v>
      </c>
      <c r="I1994" s="45">
        <v>0.5</v>
      </c>
      <c r="J1994" s="45">
        <v>34930</v>
      </c>
      <c r="K1994" s="45">
        <f t="shared" si="154"/>
        <v>99800</v>
      </c>
      <c r="L1994" s="46">
        <v>127500</v>
      </c>
      <c r="M1994" s="46">
        <v>510</v>
      </c>
      <c r="N1994" s="45">
        <f t="shared" si="155"/>
        <v>510.5</v>
      </c>
      <c r="O1994" s="47"/>
    </row>
    <row r="1995" spans="1:15" x14ac:dyDescent="0.2">
      <c r="N1995" s="27">
        <f>SUM(N1987:N1994)</f>
        <v>1350.32</v>
      </c>
      <c r="O1995" s="36">
        <v>68896</v>
      </c>
    </row>
    <row r="1996" spans="1:15" x14ac:dyDescent="0.2">
      <c r="O1996" s="38"/>
    </row>
    <row r="1997" spans="1:15" x14ac:dyDescent="0.2">
      <c r="A1997" s="67">
        <v>721</v>
      </c>
      <c r="C1997" s="72">
        <v>43369</v>
      </c>
      <c r="D1997" s="22" t="s">
        <v>4506</v>
      </c>
      <c r="E1997" s="67" t="s">
        <v>4507</v>
      </c>
      <c r="F1997" s="24" t="s">
        <v>4508</v>
      </c>
      <c r="G1997" s="25" t="s">
        <v>4509</v>
      </c>
      <c r="H1997" s="24">
        <v>2050</v>
      </c>
      <c r="I1997" s="27">
        <v>0.5</v>
      </c>
      <c r="J1997" s="70">
        <v>18490</v>
      </c>
      <c r="K1997" s="27">
        <f>ROUND(J1997/0.35,-1)</f>
        <v>52830</v>
      </c>
      <c r="L1997" s="71">
        <v>60000</v>
      </c>
      <c r="M1997" s="71">
        <v>240</v>
      </c>
      <c r="N1997" s="27">
        <f>SUM(I1997+M1997)</f>
        <v>240.5</v>
      </c>
      <c r="O1997" s="61"/>
    </row>
    <row r="1998" spans="1:15" x14ac:dyDescent="0.2">
      <c r="A1998" s="67">
        <v>724</v>
      </c>
      <c r="C1998" s="72">
        <v>43370</v>
      </c>
      <c r="D1998" s="22" t="s">
        <v>4537</v>
      </c>
      <c r="E1998" s="67">
        <v>11.686</v>
      </c>
      <c r="F1998" s="24" t="s">
        <v>4538</v>
      </c>
      <c r="G1998" s="25" t="s">
        <v>4539</v>
      </c>
      <c r="H1998" s="24">
        <v>1100</v>
      </c>
      <c r="I1998" s="27">
        <v>0.5</v>
      </c>
      <c r="J1998" s="70">
        <v>12120</v>
      </c>
      <c r="K1998" s="27">
        <f t="shared" si="154"/>
        <v>34630</v>
      </c>
      <c r="L1998" s="71">
        <v>35058</v>
      </c>
      <c r="M1998" s="71">
        <v>140.24</v>
      </c>
      <c r="N1998" s="27">
        <f t="shared" si="155"/>
        <v>140.74</v>
      </c>
    </row>
    <row r="1999" spans="1:15" x14ac:dyDescent="0.2">
      <c r="A1999" s="67">
        <v>725</v>
      </c>
      <c r="C1999" s="72">
        <v>43371</v>
      </c>
      <c r="D1999" s="22" t="s">
        <v>4540</v>
      </c>
      <c r="E1999" s="67">
        <v>0.38479999999999998</v>
      </c>
      <c r="F1999" s="24" t="s">
        <v>4541</v>
      </c>
      <c r="G1999" s="25" t="s">
        <v>4542</v>
      </c>
      <c r="H1999" s="24">
        <v>1060</v>
      </c>
      <c r="I1999" s="27">
        <v>0.5</v>
      </c>
      <c r="J1999" s="70">
        <v>5440</v>
      </c>
      <c r="K1999" s="27">
        <f t="shared" si="154"/>
        <v>15540</v>
      </c>
      <c r="L1999" s="71">
        <v>25000</v>
      </c>
      <c r="M1999" s="71">
        <v>100</v>
      </c>
      <c r="N1999" s="27">
        <f t="shared" si="155"/>
        <v>100.5</v>
      </c>
    </row>
    <row r="2000" spans="1:15" x14ac:dyDescent="0.2">
      <c r="A2000" s="67" t="s">
        <v>4543</v>
      </c>
      <c r="C2000" s="72">
        <v>43371</v>
      </c>
      <c r="D2000" s="22" t="s">
        <v>4544</v>
      </c>
      <c r="E2000" s="67" t="s">
        <v>1447</v>
      </c>
      <c r="F2000" s="24" t="s">
        <v>4545</v>
      </c>
      <c r="G2000" s="25" t="s">
        <v>4546</v>
      </c>
      <c r="H2000" s="24">
        <v>3010</v>
      </c>
      <c r="I2000" s="27">
        <v>0.5</v>
      </c>
      <c r="J2000" s="70">
        <v>14760</v>
      </c>
      <c r="K2000" s="27">
        <f t="shared" si="154"/>
        <v>42170</v>
      </c>
      <c r="N2000" s="27">
        <f t="shared" si="155"/>
        <v>0.5</v>
      </c>
    </row>
    <row r="2001" spans="1:15" x14ac:dyDescent="0.2">
      <c r="A2001" s="67">
        <v>726</v>
      </c>
      <c r="C2001" s="72">
        <v>43371</v>
      </c>
      <c r="D2001" s="22" t="s">
        <v>4547</v>
      </c>
      <c r="E2001" s="67" t="s">
        <v>4550</v>
      </c>
      <c r="F2001" s="24" t="s">
        <v>4553</v>
      </c>
      <c r="G2001" s="25" t="s">
        <v>4554</v>
      </c>
      <c r="H2001" s="24">
        <v>3010</v>
      </c>
      <c r="I2001" s="27">
        <v>1.5</v>
      </c>
      <c r="J2001" s="70">
        <v>38970</v>
      </c>
      <c r="K2001" s="27">
        <f t="shared" si="154"/>
        <v>111340</v>
      </c>
      <c r="L2001" s="71">
        <v>110000</v>
      </c>
      <c r="M2001" s="71">
        <v>440</v>
      </c>
      <c r="N2001" s="27">
        <f t="shared" si="155"/>
        <v>441.5</v>
      </c>
    </row>
    <row r="2002" spans="1:15" x14ac:dyDescent="0.2">
      <c r="D2002" s="22" t="s">
        <v>4548</v>
      </c>
      <c r="E2002" s="67" t="s">
        <v>4551</v>
      </c>
      <c r="F2002" s="24" t="s">
        <v>87</v>
      </c>
      <c r="G2002" s="24" t="s">
        <v>87</v>
      </c>
      <c r="K2002" s="27">
        <f t="shared" si="154"/>
        <v>0</v>
      </c>
      <c r="N2002" s="27">
        <f t="shared" si="155"/>
        <v>0</v>
      </c>
    </row>
    <row r="2003" spans="1:15" x14ac:dyDescent="0.2">
      <c r="D2003" s="22" t="s">
        <v>4549</v>
      </c>
      <c r="E2003" s="67" t="s">
        <v>4552</v>
      </c>
      <c r="F2003" s="24" t="s">
        <v>87</v>
      </c>
      <c r="G2003" s="24" t="s">
        <v>87</v>
      </c>
      <c r="K2003" s="27">
        <f t="shared" si="154"/>
        <v>0</v>
      </c>
      <c r="N2003" s="27">
        <f t="shared" si="155"/>
        <v>0</v>
      </c>
    </row>
    <row r="2004" spans="1:15" s="43" customFormat="1" x14ac:dyDescent="0.2">
      <c r="A2004" s="39" t="s">
        <v>4555</v>
      </c>
      <c r="B2004" s="40"/>
      <c r="C2004" s="41">
        <v>43371</v>
      </c>
      <c r="D2004" s="42" t="s">
        <v>4556</v>
      </c>
      <c r="E2004" s="39">
        <v>2.3660000000000001</v>
      </c>
      <c r="F2004" s="43" t="s">
        <v>4557</v>
      </c>
      <c r="G2004" s="44" t="s">
        <v>4558</v>
      </c>
      <c r="H2004" s="43">
        <v>1100</v>
      </c>
      <c r="I2004" s="45">
        <v>0.5</v>
      </c>
      <c r="J2004" s="45">
        <v>1840</v>
      </c>
      <c r="K2004" s="45">
        <f t="shared" si="154"/>
        <v>5260</v>
      </c>
      <c r="L2004" s="46"/>
      <c r="M2004" s="46"/>
      <c r="N2004" s="45">
        <f t="shared" si="155"/>
        <v>0.5</v>
      </c>
      <c r="O2004" s="47"/>
    </row>
    <row r="2005" spans="1:15" x14ac:dyDescent="0.2">
      <c r="N2005" s="27">
        <f>SUM(N1997:N2004)</f>
        <v>924.24</v>
      </c>
      <c r="O2005" s="36">
        <v>68910</v>
      </c>
    </row>
    <row r="2007" spans="1:15" x14ac:dyDescent="0.2">
      <c r="A2007" s="67" t="s">
        <v>4559</v>
      </c>
      <c r="C2007" s="72">
        <v>43371</v>
      </c>
      <c r="D2007" s="22" t="s">
        <v>4560</v>
      </c>
      <c r="E2007" s="67">
        <v>0.31159999999999999</v>
      </c>
      <c r="F2007" s="24" t="s">
        <v>4563</v>
      </c>
      <c r="G2007" s="25" t="s">
        <v>4564</v>
      </c>
      <c r="H2007" s="24">
        <v>1090</v>
      </c>
      <c r="I2007" s="27">
        <v>1.5</v>
      </c>
      <c r="J2007" s="70">
        <v>24180</v>
      </c>
      <c r="K2007" s="27">
        <f t="shared" ref="K2007:K2058" si="156">ROUND(J2007/0.35,-1)</f>
        <v>69090</v>
      </c>
      <c r="N2007" s="27">
        <f t="shared" ref="N2007:N2058" si="157">SUM(I2007+M2007)</f>
        <v>1.5</v>
      </c>
    </row>
    <row r="2008" spans="1:15" x14ac:dyDescent="0.2">
      <c r="D2008" s="22" t="s">
        <v>4561</v>
      </c>
      <c r="E2008" s="67">
        <v>0.33229999999999998</v>
      </c>
      <c r="F2008" s="24" t="s">
        <v>87</v>
      </c>
      <c r="G2008" s="24" t="s">
        <v>87</v>
      </c>
      <c r="K2008" s="27">
        <f t="shared" si="156"/>
        <v>0</v>
      </c>
      <c r="N2008" s="27">
        <f t="shared" si="157"/>
        <v>0</v>
      </c>
    </row>
    <row r="2009" spans="1:15" x14ac:dyDescent="0.2">
      <c r="D2009" s="22" t="s">
        <v>4562</v>
      </c>
      <c r="E2009" s="67">
        <v>2.12E-2</v>
      </c>
      <c r="F2009" s="24" t="s">
        <v>87</v>
      </c>
      <c r="G2009" s="24" t="s">
        <v>87</v>
      </c>
      <c r="K2009" s="27">
        <f t="shared" si="156"/>
        <v>0</v>
      </c>
      <c r="N2009" s="27">
        <f t="shared" si="157"/>
        <v>0</v>
      </c>
    </row>
    <row r="2010" spans="1:15" x14ac:dyDescent="0.2">
      <c r="A2010" s="67" t="s">
        <v>4566</v>
      </c>
      <c r="C2010" s="72">
        <v>43371</v>
      </c>
      <c r="D2010" s="22" t="s">
        <v>4560</v>
      </c>
      <c r="E2010" s="67">
        <v>0.31159999999999999</v>
      </c>
      <c r="F2010" s="25" t="s">
        <v>4564</v>
      </c>
      <c r="G2010" s="24" t="s">
        <v>4565</v>
      </c>
      <c r="H2010" s="24">
        <v>1090</v>
      </c>
      <c r="I2010" s="27">
        <v>1.5</v>
      </c>
      <c r="J2010" s="70">
        <v>24180</v>
      </c>
      <c r="K2010" s="27">
        <f t="shared" si="156"/>
        <v>69090</v>
      </c>
      <c r="N2010" s="27">
        <f t="shared" si="157"/>
        <v>1.5</v>
      </c>
    </row>
    <row r="2011" spans="1:15" x14ac:dyDescent="0.2">
      <c r="D2011" s="22" t="s">
        <v>4561</v>
      </c>
      <c r="E2011" s="67">
        <v>0.33229999999999998</v>
      </c>
      <c r="K2011" s="27">
        <f t="shared" si="156"/>
        <v>0</v>
      </c>
      <c r="N2011" s="27">
        <f t="shared" si="157"/>
        <v>0</v>
      </c>
    </row>
    <row r="2012" spans="1:15" x14ac:dyDescent="0.2">
      <c r="D2012" s="22" t="s">
        <v>4562</v>
      </c>
      <c r="E2012" s="67">
        <v>2.12E-2</v>
      </c>
      <c r="K2012" s="27">
        <f t="shared" si="156"/>
        <v>0</v>
      </c>
      <c r="N2012" s="27">
        <f t="shared" si="157"/>
        <v>0</v>
      </c>
    </row>
    <row r="2013" spans="1:15" x14ac:dyDescent="0.2">
      <c r="A2013" s="67">
        <v>727</v>
      </c>
      <c r="C2013" s="72">
        <v>43371</v>
      </c>
      <c r="D2013" s="22" t="s">
        <v>538</v>
      </c>
      <c r="E2013" s="67">
        <v>18.274000000000001</v>
      </c>
      <c r="F2013" s="24" t="s">
        <v>4570</v>
      </c>
      <c r="G2013" s="25" t="s">
        <v>4571</v>
      </c>
      <c r="H2013" s="24">
        <v>1220</v>
      </c>
      <c r="I2013" s="27">
        <v>0.5</v>
      </c>
      <c r="J2013" s="70">
        <v>85060</v>
      </c>
      <c r="K2013" s="27">
        <f t="shared" si="156"/>
        <v>243030</v>
      </c>
      <c r="L2013" s="71">
        <v>99151</v>
      </c>
      <c r="M2013" s="71">
        <v>396.8</v>
      </c>
      <c r="N2013" s="27">
        <f t="shared" si="157"/>
        <v>397.3</v>
      </c>
    </row>
    <row r="2014" spans="1:15" x14ac:dyDescent="0.2">
      <c r="A2014" s="67">
        <v>728</v>
      </c>
      <c r="C2014" s="72">
        <v>43371</v>
      </c>
      <c r="D2014" s="22" t="s">
        <v>4572</v>
      </c>
      <c r="E2014" s="67">
        <v>23.117000000000001</v>
      </c>
      <c r="F2014" s="24" t="s">
        <v>4573</v>
      </c>
      <c r="G2014" s="25" t="s">
        <v>4574</v>
      </c>
      <c r="H2014" s="24">
        <v>1220</v>
      </c>
      <c r="I2014" s="27">
        <v>0.5</v>
      </c>
      <c r="J2014" s="70">
        <v>39870</v>
      </c>
      <c r="K2014" s="27">
        <f t="shared" si="156"/>
        <v>113910</v>
      </c>
      <c r="L2014" s="71">
        <v>184936</v>
      </c>
      <c r="M2014" s="71">
        <v>740</v>
      </c>
      <c r="N2014" s="27">
        <f t="shared" si="157"/>
        <v>740.5</v>
      </c>
    </row>
    <row r="2015" spans="1:15" x14ac:dyDescent="0.2">
      <c r="A2015" s="67" t="s">
        <v>4575</v>
      </c>
      <c r="C2015" s="72">
        <v>43371</v>
      </c>
      <c r="D2015" s="22" t="s">
        <v>4572</v>
      </c>
      <c r="E2015" s="67">
        <v>23.117000000000001</v>
      </c>
      <c r="F2015" s="24" t="s">
        <v>4574</v>
      </c>
      <c r="G2015" s="25" t="s">
        <v>4576</v>
      </c>
      <c r="H2015" s="24">
        <v>1220</v>
      </c>
      <c r="I2015" s="27">
        <v>0.5</v>
      </c>
      <c r="J2015" s="70">
        <v>39870</v>
      </c>
      <c r="K2015" s="27">
        <f t="shared" si="156"/>
        <v>113910</v>
      </c>
      <c r="N2015" s="27">
        <f t="shared" si="157"/>
        <v>0.5</v>
      </c>
    </row>
    <row r="2016" spans="1:15" x14ac:dyDescent="0.2">
      <c r="A2016" s="67">
        <v>730</v>
      </c>
      <c r="C2016" s="72">
        <v>43371</v>
      </c>
      <c r="D2016" s="22" t="s">
        <v>4577</v>
      </c>
      <c r="E2016" s="67">
        <v>6.0019999999999998</v>
      </c>
      <c r="F2016" s="24" t="s">
        <v>4578</v>
      </c>
      <c r="G2016" s="25" t="s">
        <v>4579</v>
      </c>
      <c r="H2016" s="24">
        <v>1150</v>
      </c>
      <c r="I2016" s="27">
        <v>0.5</v>
      </c>
      <c r="J2016" s="70">
        <v>5620</v>
      </c>
      <c r="K2016" s="27">
        <f t="shared" si="156"/>
        <v>16060</v>
      </c>
      <c r="L2016" s="71">
        <v>15000</v>
      </c>
      <c r="M2016" s="71">
        <v>60</v>
      </c>
      <c r="N2016" s="27">
        <f t="shared" si="157"/>
        <v>60.5</v>
      </c>
    </row>
    <row r="2017" spans="1:15" s="43" customFormat="1" x14ac:dyDescent="0.2">
      <c r="A2017" s="39">
        <v>729</v>
      </c>
      <c r="B2017" s="40"/>
      <c r="C2017" s="41">
        <v>43371</v>
      </c>
      <c r="D2017" s="42" t="s">
        <v>4580</v>
      </c>
      <c r="E2017" s="39">
        <v>0.14369999999999999</v>
      </c>
      <c r="F2017" s="43" t="s">
        <v>4581</v>
      </c>
      <c r="G2017" s="44" t="s">
        <v>4582</v>
      </c>
      <c r="H2017" s="43">
        <v>3010</v>
      </c>
      <c r="I2017" s="45">
        <v>0.5</v>
      </c>
      <c r="J2017" s="45">
        <v>14430</v>
      </c>
      <c r="K2017" s="45">
        <f t="shared" si="156"/>
        <v>41230</v>
      </c>
      <c r="L2017" s="46">
        <v>45500</v>
      </c>
      <c r="M2017" s="46">
        <v>182</v>
      </c>
      <c r="N2017" s="45">
        <f t="shared" si="157"/>
        <v>182.5</v>
      </c>
      <c r="O2017" s="47"/>
    </row>
    <row r="2018" spans="1:15" x14ac:dyDescent="0.2">
      <c r="N2018" s="27">
        <f>SUM(N2007:N2017)</f>
        <v>1384.3</v>
      </c>
      <c r="O2018" s="36">
        <v>68925</v>
      </c>
    </row>
    <row r="2020" spans="1:15" x14ac:dyDescent="0.2">
      <c r="A2020" s="67">
        <v>716</v>
      </c>
      <c r="C2020" s="72">
        <v>43367</v>
      </c>
      <c r="D2020" s="22" t="s">
        <v>4520</v>
      </c>
      <c r="E2020" s="67" t="s">
        <v>4521</v>
      </c>
      <c r="F2020" s="24" t="s">
        <v>4522</v>
      </c>
      <c r="G2020" s="24" t="s">
        <v>4523</v>
      </c>
      <c r="H2020" s="24">
        <v>1090</v>
      </c>
      <c r="I2020" s="27">
        <v>0.5</v>
      </c>
      <c r="J2020" s="70">
        <v>39210</v>
      </c>
      <c r="K2020" s="27">
        <f>ROUND(J2020/0.35,-1)</f>
        <v>112030</v>
      </c>
      <c r="L2020" s="71">
        <v>114000</v>
      </c>
      <c r="M2020" s="71">
        <v>456</v>
      </c>
      <c r="N2020" s="27">
        <f>SUM(I2020+M2020)</f>
        <v>456.5</v>
      </c>
      <c r="O2020" s="38"/>
    </row>
    <row r="2021" spans="1:15" x14ac:dyDescent="0.2">
      <c r="A2021" s="67" t="s">
        <v>4583</v>
      </c>
      <c r="C2021" s="72">
        <v>43371</v>
      </c>
      <c r="D2021" s="22" t="s">
        <v>4584</v>
      </c>
      <c r="E2021" s="67" t="s">
        <v>4585</v>
      </c>
      <c r="F2021" s="24" t="s">
        <v>4586</v>
      </c>
      <c r="G2021" s="25" t="s">
        <v>4587</v>
      </c>
      <c r="H2021" s="24">
        <v>3010</v>
      </c>
      <c r="I2021" s="27">
        <v>0.5</v>
      </c>
      <c r="J2021" s="70">
        <v>32910</v>
      </c>
      <c r="K2021" s="27">
        <f>ROUND(J2021/0.35,-1)</f>
        <v>94030</v>
      </c>
      <c r="N2021" s="27">
        <f>SUM(I2021+M2021)</f>
        <v>0.5</v>
      </c>
      <c r="O2021" s="38"/>
    </row>
    <row r="2022" spans="1:15" x14ac:dyDescent="0.2">
      <c r="A2022" s="67">
        <v>731</v>
      </c>
      <c r="C2022" s="72">
        <v>43374</v>
      </c>
      <c r="D2022" s="22" t="s">
        <v>4588</v>
      </c>
      <c r="E2022" s="67">
        <v>7</v>
      </c>
      <c r="F2022" s="24" t="s">
        <v>4589</v>
      </c>
      <c r="G2022" s="25" t="s">
        <v>4590</v>
      </c>
      <c r="H2022" s="24">
        <v>1180</v>
      </c>
      <c r="I2022" s="27">
        <v>0.5</v>
      </c>
      <c r="J2022" s="70">
        <v>52240</v>
      </c>
      <c r="K2022" s="27">
        <f t="shared" si="156"/>
        <v>149260</v>
      </c>
      <c r="L2022" s="71">
        <v>220000</v>
      </c>
      <c r="M2022" s="71">
        <v>880</v>
      </c>
      <c r="N2022" s="27">
        <f t="shared" si="157"/>
        <v>880.5</v>
      </c>
    </row>
    <row r="2023" spans="1:15" x14ac:dyDescent="0.2">
      <c r="A2023" s="67">
        <v>732</v>
      </c>
      <c r="C2023" s="72">
        <v>43374</v>
      </c>
      <c r="D2023" s="22" t="s">
        <v>4591</v>
      </c>
      <c r="E2023" s="67">
        <v>1.413</v>
      </c>
      <c r="F2023" s="24" t="s">
        <v>4592</v>
      </c>
      <c r="G2023" s="25" t="s">
        <v>4593</v>
      </c>
      <c r="H2023" s="24">
        <v>1220</v>
      </c>
      <c r="I2023" s="27">
        <v>0.5</v>
      </c>
      <c r="J2023" s="70">
        <v>24060</v>
      </c>
      <c r="K2023" s="27">
        <f t="shared" si="156"/>
        <v>68740</v>
      </c>
      <c r="L2023" s="71">
        <v>63000</v>
      </c>
      <c r="M2023" s="71">
        <v>252</v>
      </c>
      <c r="N2023" s="27">
        <f t="shared" si="157"/>
        <v>252.5</v>
      </c>
    </row>
    <row r="2024" spans="1:15" x14ac:dyDescent="0.2">
      <c r="A2024" s="67" t="s">
        <v>4594</v>
      </c>
      <c r="C2024" s="72">
        <v>43374</v>
      </c>
      <c r="D2024" s="22" t="s">
        <v>4595</v>
      </c>
      <c r="E2024" s="67">
        <v>92.257000000000005</v>
      </c>
      <c r="F2024" s="24" t="s">
        <v>4597</v>
      </c>
      <c r="G2024" s="25" t="s">
        <v>4598</v>
      </c>
      <c r="H2024" s="24">
        <v>1220</v>
      </c>
      <c r="I2024" s="27">
        <v>1</v>
      </c>
      <c r="J2024" s="70">
        <v>164690</v>
      </c>
      <c r="K2024" s="27">
        <f t="shared" si="156"/>
        <v>470540</v>
      </c>
      <c r="N2024" s="27">
        <f t="shared" si="157"/>
        <v>1</v>
      </c>
    </row>
    <row r="2025" spans="1:15" x14ac:dyDescent="0.2">
      <c r="D2025" s="22" t="s">
        <v>4596</v>
      </c>
      <c r="E2025" s="67">
        <v>0.42699999999999999</v>
      </c>
      <c r="F2025" s="24" t="s">
        <v>87</v>
      </c>
      <c r="G2025" s="25" t="s">
        <v>87</v>
      </c>
      <c r="K2025" s="27">
        <f t="shared" si="156"/>
        <v>0</v>
      </c>
      <c r="N2025" s="27">
        <f t="shared" si="157"/>
        <v>0</v>
      </c>
    </row>
    <row r="2026" spans="1:15" x14ac:dyDescent="0.2">
      <c r="A2026" s="67" t="s">
        <v>4599</v>
      </c>
      <c r="C2026" s="72">
        <v>43374</v>
      </c>
      <c r="D2026" s="22" t="s">
        <v>4600</v>
      </c>
      <c r="E2026" s="67" t="s">
        <v>4601</v>
      </c>
      <c r="F2026" s="24" t="s">
        <v>4602</v>
      </c>
      <c r="G2026" s="25" t="s">
        <v>4603</v>
      </c>
      <c r="H2026" s="24">
        <v>3010</v>
      </c>
      <c r="I2026" s="27">
        <v>0.5</v>
      </c>
      <c r="J2026" s="70">
        <v>1660</v>
      </c>
      <c r="K2026" s="27">
        <f t="shared" si="156"/>
        <v>4740</v>
      </c>
      <c r="N2026" s="27">
        <f t="shared" si="157"/>
        <v>0.5</v>
      </c>
    </row>
    <row r="2027" spans="1:15" x14ac:dyDescent="0.2">
      <c r="A2027" s="67">
        <v>733</v>
      </c>
      <c r="C2027" s="72">
        <v>43374</v>
      </c>
      <c r="D2027" s="22" t="s">
        <v>4090</v>
      </c>
      <c r="E2027" s="67" t="s">
        <v>4091</v>
      </c>
      <c r="F2027" s="24" t="s">
        <v>4604</v>
      </c>
      <c r="G2027" s="25" t="s">
        <v>4605</v>
      </c>
      <c r="H2027" s="24">
        <v>2050</v>
      </c>
      <c r="I2027" s="27">
        <v>0.5</v>
      </c>
      <c r="J2027" s="70">
        <v>18010</v>
      </c>
      <c r="K2027" s="27">
        <f t="shared" si="156"/>
        <v>51460</v>
      </c>
      <c r="L2027" s="71">
        <v>22500</v>
      </c>
      <c r="M2027" s="71">
        <v>90</v>
      </c>
      <c r="N2027" s="27">
        <f t="shared" si="157"/>
        <v>90.5</v>
      </c>
    </row>
    <row r="2028" spans="1:15" x14ac:dyDescent="0.2">
      <c r="A2028" s="67" t="s">
        <v>4606</v>
      </c>
      <c r="C2028" s="72">
        <v>43374</v>
      </c>
      <c r="D2028" s="22" t="s">
        <v>4607</v>
      </c>
      <c r="E2028" s="67" t="s">
        <v>4608</v>
      </c>
      <c r="F2028" s="24" t="s">
        <v>4609</v>
      </c>
      <c r="G2028" s="25" t="s">
        <v>4610</v>
      </c>
      <c r="H2028" s="24">
        <v>3010</v>
      </c>
      <c r="I2028" s="27">
        <v>0.5</v>
      </c>
      <c r="J2028" s="70">
        <v>49380</v>
      </c>
      <c r="K2028" s="27">
        <f t="shared" si="156"/>
        <v>141090</v>
      </c>
      <c r="N2028" s="27">
        <f t="shared" si="157"/>
        <v>0.5</v>
      </c>
    </row>
    <row r="2029" spans="1:15" x14ac:dyDescent="0.2">
      <c r="A2029" s="67">
        <v>734</v>
      </c>
      <c r="C2029" s="72">
        <v>43374</v>
      </c>
      <c r="D2029" s="22" t="s">
        <v>4611</v>
      </c>
      <c r="E2029" s="67">
        <v>116.578</v>
      </c>
      <c r="F2029" s="24" t="s">
        <v>4613</v>
      </c>
      <c r="G2029" s="24" t="s">
        <v>4612</v>
      </c>
      <c r="H2029" s="24">
        <v>1100</v>
      </c>
      <c r="I2029" s="27">
        <v>0.5</v>
      </c>
      <c r="J2029" s="70">
        <v>96770</v>
      </c>
      <c r="K2029" s="27">
        <f t="shared" si="156"/>
        <v>276490</v>
      </c>
      <c r="L2029" s="71">
        <v>360109.44</v>
      </c>
      <c r="M2029" s="71">
        <v>1440.44</v>
      </c>
      <c r="N2029" s="27">
        <f t="shared" si="157"/>
        <v>1440.94</v>
      </c>
    </row>
    <row r="2030" spans="1:15" x14ac:dyDescent="0.2">
      <c r="A2030" s="67">
        <v>735</v>
      </c>
      <c r="C2030" s="72">
        <v>43374</v>
      </c>
      <c r="D2030" s="22" t="s">
        <v>4614</v>
      </c>
      <c r="E2030" s="67">
        <v>0.24</v>
      </c>
      <c r="F2030" s="24" t="s">
        <v>4615</v>
      </c>
      <c r="G2030" s="25" t="s">
        <v>1474</v>
      </c>
      <c r="H2030" s="24">
        <v>3010</v>
      </c>
      <c r="I2030" s="27">
        <v>0.5</v>
      </c>
      <c r="J2030" s="70">
        <v>28400</v>
      </c>
      <c r="K2030" s="27">
        <f t="shared" si="156"/>
        <v>81140</v>
      </c>
      <c r="L2030" s="71">
        <v>112900</v>
      </c>
      <c r="M2030" s="71">
        <v>451.6</v>
      </c>
      <c r="N2030" s="27">
        <f t="shared" si="157"/>
        <v>452.1</v>
      </c>
    </row>
    <row r="2031" spans="1:15" x14ac:dyDescent="0.2">
      <c r="A2031" s="67">
        <v>736</v>
      </c>
      <c r="C2031" s="72">
        <v>43374</v>
      </c>
      <c r="D2031" s="22" t="s">
        <v>455</v>
      </c>
      <c r="E2031" s="67" t="s">
        <v>4616</v>
      </c>
      <c r="F2031" s="24" t="s">
        <v>457</v>
      </c>
      <c r="G2031" s="25" t="s">
        <v>2724</v>
      </c>
      <c r="H2031" s="24">
        <v>3010</v>
      </c>
      <c r="I2031" s="27">
        <v>0.5</v>
      </c>
      <c r="J2031" s="70">
        <v>12640</v>
      </c>
      <c r="K2031" s="27">
        <f t="shared" si="156"/>
        <v>36110</v>
      </c>
      <c r="L2031" s="71">
        <v>18000</v>
      </c>
      <c r="M2031" s="71">
        <v>72</v>
      </c>
      <c r="N2031" s="27">
        <f t="shared" si="157"/>
        <v>72.5</v>
      </c>
    </row>
    <row r="2032" spans="1:15" x14ac:dyDescent="0.2">
      <c r="A2032" s="67">
        <v>737</v>
      </c>
      <c r="C2032" s="72">
        <v>43374</v>
      </c>
      <c r="D2032" s="22" t="s">
        <v>4611</v>
      </c>
      <c r="E2032" s="67">
        <v>48.289000000000001</v>
      </c>
      <c r="F2032" s="24" t="s">
        <v>4613</v>
      </c>
      <c r="G2032" s="25" t="s">
        <v>2027</v>
      </c>
      <c r="H2032" s="24">
        <v>1100</v>
      </c>
      <c r="I2032" s="27">
        <v>0.5</v>
      </c>
      <c r="J2032" s="70">
        <v>40080</v>
      </c>
      <c r="K2032" s="27">
        <f t="shared" si="156"/>
        <v>114510</v>
      </c>
      <c r="L2032" s="71">
        <v>133483.82999999999</v>
      </c>
      <c r="M2032" s="71">
        <v>533.94000000000005</v>
      </c>
      <c r="N2032" s="27">
        <f t="shared" si="157"/>
        <v>534.44000000000005</v>
      </c>
    </row>
    <row r="2033" spans="1:15" x14ac:dyDescent="0.2">
      <c r="A2033" s="67">
        <v>738</v>
      </c>
      <c r="C2033" s="72">
        <v>43374</v>
      </c>
      <c r="D2033" s="22" t="s">
        <v>4611</v>
      </c>
      <c r="E2033" s="67">
        <v>77.971999999999994</v>
      </c>
      <c r="F2033" s="24" t="s">
        <v>4613</v>
      </c>
      <c r="G2033" s="25" t="s">
        <v>4617</v>
      </c>
      <c r="H2033" s="24">
        <v>1100</v>
      </c>
      <c r="I2033" s="27">
        <v>0.5</v>
      </c>
      <c r="J2033" s="70">
        <v>64730</v>
      </c>
      <c r="K2033" s="27">
        <f t="shared" si="156"/>
        <v>184940</v>
      </c>
      <c r="L2033" s="71">
        <v>254352.46</v>
      </c>
      <c r="M2033" s="71">
        <v>1017.41</v>
      </c>
      <c r="N2033" s="27">
        <f t="shared" si="157"/>
        <v>1017.91</v>
      </c>
    </row>
    <row r="2034" spans="1:15" x14ac:dyDescent="0.2">
      <c r="A2034" s="67">
        <v>739</v>
      </c>
      <c r="C2034" s="72">
        <v>43374</v>
      </c>
      <c r="D2034" s="22" t="s">
        <v>4618</v>
      </c>
      <c r="E2034" s="67" t="s">
        <v>237</v>
      </c>
      <c r="F2034" s="24" t="s">
        <v>4619</v>
      </c>
      <c r="G2034" s="25" t="s">
        <v>4620</v>
      </c>
      <c r="H2034" s="24">
        <v>2050</v>
      </c>
      <c r="I2034" s="27">
        <v>0.5</v>
      </c>
      <c r="J2034" s="70">
        <v>4630</v>
      </c>
      <c r="K2034" s="27">
        <f t="shared" si="156"/>
        <v>13230</v>
      </c>
      <c r="L2034" s="71">
        <v>13000</v>
      </c>
      <c r="M2034" s="71">
        <v>52</v>
      </c>
      <c r="N2034" s="27">
        <f t="shared" si="157"/>
        <v>52.5</v>
      </c>
    </row>
    <row r="2035" spans="1:15" x14ac:dyDescent="0.2">
      <c r="A2035" s="67">
        <v>740</v>
      </c>
      <c r="C2035" s="72">
        <v>43375</v>
      </c>
      <c r="D2035" s="22" t="s">
        <v>4621</v>
      </c>
      <c r="E2035" s="67" t="s">
        <v>1444</v>
      </c>
      <c r="F2035" s="24" t="s">
        <v>4622</v>
      </c>
      <c r="G2035" s="25" t="s">
        <v>4623</v>
      </c>
      <c r="H2035" s="24">
        <v>3010</v>
      </c>
      <c r="I2035" s="27">
        <v>0.5</v>
      </c>
      <c r="J2035" s="70">
        <v>13310</v>
      </c>
      <c r="K2035" s="27">
        <f t="shared" si="156"/>
        <v>38030</v>
      </c>
      <c r="L2035" s="71">
        <v>27000</v>
      </c>
      <c r="M2035" s="71">
        <v>108</v>
      </c>
      <c r="N2035" s="27">
        <f t="shared" si="157"/>
        <v>108.5</v>
      </c>
    </row>
    <row r="2036" spans="1:15" s="43" customFormat="1" x14ac:dyDescent="0.2">
      <c r="A2036" s="39">
        <v>743</v>
      </c>
      <c r="B2036" s="40"/>
      <c r="C2036" s="41">
        <v>43375</v>
      </c>
      <c r="D2036" s="42" t="s">
        <v>3544</v>
      </c>
      <c r="E2036" s="39">
        <v>1.1000000000000001</v>
      </c>
      <c r="F2036" s="43" t="s">
        <v>3542</v>
      </c>
      <c r="G2036" s="44" t="s">
        <v>4624</v>
      </c>
      <c r="H2036" s="43">
        <v>1210</v>
      </c>
      <c r="I2036" s="45">
        <v>0.5</v>
      </c>
      <c r="J2036" s="45">
        <v>16590</v>
      </c>
      <c r="K2036" s="45">
        <f t="shared" si="156"/>
        <v>47400</v>
      </c>
      <c r="L2036" s="46">
        <v>58000</v>
      </c>
      <c r="M2036" s="46">
        <v>232</v>
      </c>
      <c r="N2036" s="45">
        <f t="shared" si="157"/>
        <v>232.5</v>
      </c>
      <c r="O2036" s="47"/>
    </row>
    <row r="2037" spans="1:15" x14ac:dyDescent="0.2">
      <c r="N2037" s="27">
        <f>SUM(N2020:N2036)</f>
        <v>5593.8899999999994</v>
      </c>
      <c r="O2037" s="36">
        <v>68940</v>
      </c>
    </row>
    <row r="2039" spans="1:15" x14ac:dyDescent="0.2">
      <c r="A2039" s="67">
        <v>723</v>
      </c>
      <c r="B2039" s="21" t="s">
        <v>118</v>
      </c>
      <c r="C2039" s="72">
        <v>43370</v>
      </c>
      <c r="D2039" s="22" t="s">
        <v>4651</v>
      </c>
      <c r="E2039" s="67">
        <v>1.145</v>
      </c>
      <c r="F2039" s="24" t="s">
        <v>4568</v>
      </c>
      <c r="G2039" s="25" t="s">
        <v>4569</v>
      </c>
      <c r="H2039" s="24">
        <v>1070</v>
      </c>
      <c r="I2039" s="27">
        <v>1</v>
      </c>
      <c r="J2039" s="70">
        <v>49840</v>
      </c>
      <c r="K2039" s="27">
        <f>ROUND(J2039/0.35,-1)</f>
        <v>142400</v>
      </c>
      <c r="L2039" s="71">
        <v>68250</v>
      </c>
      <c r="M2039" s="71">
        <v>273.2</v>
      </c>
      <c r="N2039" s="27">
        <f>SUM(I2039+M2039)</f>
        <v>274.2</v>
      </c>
      <c r="O2039" s="38"/>
    </row>
    <row r="2040" spans="1:15" x14ac:dyDescent="0.2">
      <c r="D2040" s="22" t="s">
        <v>4567</v>
      </c>
      <c r="E2040" s="67">
        <v>1.1499999999999999</v>
      </c>
      <c r="F2040" s="24" t="s">
        <v>87</v>
      </c>
      <c r="G2040" s="25" t="s">
        <v>87</v>
      </c>
      <c r="K2040" s="27">
        <f>ROUND(J2040/0.35,-1)</f>
        <v>0</v>
      </c>
      <c r="N2040" s="27">
        <f>SUM(I2040+M2040)</f>
        <v>0</v>
      </c>
      <c r="O2040" s="38"/>
    </row>
    <row r="2041" spans="1:15" x14ac:dyDescent="0.2">
      <c r="A2041" s="67">
        <v>741</v>
      </c>
      <c r="C2041" s="72">
        <v>43375</v>
      </c>
      <c r="D2041" s="22" t="s">
        <v>4625</v>
      </c>
      <c r="E2041" s="67" t="s">
        <v>4626</v>
      </c>
      <c r="F2041" s="24" t="s">
        <v>4627</v>
      </c>
      <c r="G2041" s="25" t="s">
        <v>4628</v>
      </c>
      <c r="H2041" s="24">
        <v>3010</v>
      </c>
      <c r="I2041" s="27">
        <v>0.5</v>
      </c>
      <c r="J2041" s="70">
        <v>11560</v>
      </c>
      <c r="K2041" s="27">
        <f t="shared" si="156"/>
        <v>33030</v>
      </c>
      <c r="L2041" s="71">
        <v>32000</v>
      </c>
      <c r="M2041" s="71">
        <v>128</v>
      </c>
      <c r="N2041" s="27">
        <f t="shared" si="157"/>
        <v>128.5</v>
      </c>
    </row>
    <row r="2042" spans="1:15" x14ac:dyDescent="0.2">
      <c r="A2042" s="67">
        <v>742</v>
      </c>
      <c r="C2042" s="72">
        <v>43375</v>
      </c>
      <c r="D2042" s="22" t="s">
        <v>2334</v>
      </c>
      <c r="E2042" s="67">
        <v>0.1201</v>
      </c>
      <c r="F2042" s="24" t="s">
        <v>4629</v>
      </c>
      <c r="G2042" s="25" t="s">
        <v>3751</v>
      </c>
      <c r="H2042" s="24">
        <v>3010</v>
      </c>
      <c r="I2042" s="27">
        <v>0.5</v>
      </c>
      <c r="J2042" s="70">
        <v>14160</v>
      </c>
      <c r="K2042" s="27">
        <f t="shared" si="156"/>
        <v>40460</v>
      </c>
      <c r="L2042" s="71">
        <v>16500</v>
      </c>
      <c r="M2042" s="71">
        <v>66</v>
      </c>
      <c r="N2042" s="27">
        <f t="shared" si="157"/>
        <v>66.5</v>
      </c>
    </row>
    <row r="2043" spans="1:15" x14ac:dyDescent="0.2">
      <c r="A2043" s="67">
        <v>744</v>
      </c>
      <c r="C2043" s="72">
        <v>43375</v>
      </c>
      <c r="D2043" s="22" t="s">
        <v>4631</v>
      </c>
      <c r="E2043" s="67">
        <v>2.5409999999999999</v>
      </c>
      <c r="F2043" s="24" t="s">
        <v>3542</v>
      </c>
      <c r="G2043" s="25" t="s">
        <v>4630</v>
      </c>
      <c r="H2043" s="24">
        <v>1210</v>
      </c>
      <c r="I2043" s="27">
        <v>0.5</v>
      </c>
      <c r="J2043" s="70">
        <v>2410</v>
      </c>
      <c r="K2043" s="27">
        <f t="shared" si="156"/>
        <v>6890</v>
      </c>
      <c r="L2043" s="71">
        <v>25000</v>
      </c>
      <c r="M2043" s="71">
        <v>100</v>
      </c>
      <c r="N2043" s="27">
        <f t="shared" si="157"/>
        <v>100.5</v>
      </c>
    </row>
    <row r="2044" spans="1:15" x14ac:dyDescent="0.2">
      <c r="A2044" s="67">
        <v>745</v>
      </c>
      <c r="C2044" s="72">
        <v>43375</v>
      </c>
      <c r="D2044" s="22" t="s">
        <v>3536</v>
      </c>
      <c r="E2044" s="67">
        <v>118.303</v>
      </c>
      <c r="F2044" s="24" t="s">
        <v>3542</v>
      </c>
      <c r="G2044" s="25" t="s">
        <v>4632</v>
      </c>
      <c r="I2044" s="27">
        <v>0.5</v>
      </c>
      <c r="J2044" s="70">
        <v>138400</v>
      </c>
      <c r="K2044" s="27">
        <f t="shared" si="156"/>
        <v>395430</v>
      </c>
      <c r="L2044" s="71">
        <v>425000</v>
      </c>
      <c r="M2044" s="71">
        <v>1700</v>
      </c>
      <c r="N2044" s="27">
        <f t="shared" si="157"/>
        <v>1700.5</v>
      </c>
    </row>
    <row r="2045" spans="1:15" x14ac:dyDescent="0.2">
      <c r="A2045" s="67" t="s">
        <v>4633</v>
      </c>
      <c r="C2045" s="72">
        <v>43375</v>
      </c>
      <c r="D2045" s="22" t="s">
        <v>4634</v>
      </c>
      <c r="E2045" s="67" t="s">
        <v>4635</v>
      </c>
      <c r="F2045" s="24" t="s">
        <v>4636</v>
      </c>
      <c r="G2045" s="25" t="s">
        <v>4637</v>
      </c>
      <c r="H2045" s="24">
        <v>3010</v>
      </c>
      <c r="I2045" s="27">
        <v>0.5</v>
      </c>
      <c r="J2045" s="70">
        <v>15530</v>
      </c>
      <c r="K2045" s="27">
        <f t="shared" si="156"/>
        <v>44370</v>
      </c>
      <c r="N2045" s="27">
        <f t="shared" si="157"/>
        <v>0.5</v>
      </c>
    </row>
    <row r="2046" spans="1:15" x14ac:dyDescent="0.2">
      <c r="A2046" s="67">
        <v>746</v>
      </c>
      <c r="C2046" s="72">
        <v>43375</v>
      </c>
      <c r="D2046" s="22" t="s">
        <v>4638</v>
      </c>
      <c r="E2046" s="67">
        <v>2.8359999999999999</v>
      </c>
      <c r="F2046" s="24" t="s">
        <v>4639</v>
      </c>
      <c r="G2046" s="25" t="s">
        <v>4640</v>
      </c>
      <c r="H2046" s="24">
        <v>1140</v>
      </c>
      <c r="I2046" s="27">
        <v>0.5</v>
      </c>
      <c r="J2046" s="70">
        <v>39410</v>
      </c>
      <c r="K2046" s="27">
        <f t="shared" si="156"/>
        <v>112600</v>
      </c>
      <c r="L2046" s="71">
        <v>175000</v>
      </c>
      <c r="M2046" s="71">
        <v>700</v>
      </c>
      <c r="N2046" s="27">
        <f t="shared" si="157"/>
        <v>700.5</v>
      </c>
    </row>
    <row r="2047" spans="1:15" x14ac:dyDescent="0.2">
      <c r="A2047" s="67">
        <v>747</v>
      </c>
      <c r="C2047" s="72">
        <v>43376</v>
      </c>
      <c r="D2047" s="22" t="s">
        <v>4641</v>
      </c>
      <c r="E2047" s="67">
        <v>1.175</v>
      </c>
      <c r="F2047" s="24" t="s">
        <v>4642</v>
      </c>
      <c r="G2047" s="25" t="s">
        <v>4643</v>
      </c>
      <c r="H2047" s="24">
        <v>3010</v>
      </c>
      <c r="I2047" s="27">
        <v>0.5</v>
      </c>
      <c r="J2047" s="70">
        <v>115170</v>
      </c>
      <c r="K2047" s="27">
        <f t="shared" si="156"/>
        <v>329060</v>
      </c>
      <c r="L2047" s="71">
        <v>295000</v>
      </c>
      <c r="M2047" s="71">
        <v>1180</v>
      </c>
      <c r="N2047" s="27">
        <f t="shared" si="157"/>
        <v>1180.5</v>
      </c>
    </row>
    <row r="2048" spans="1:15" x14ac:dyDescent="0.2">
      <c r="A2048" s="67">
        <v>748</v>
      </c>
      <c r="C2048" s="72">
        <v>43376</v>
      </c>
      <c r="D2048" s="22" t="s">
        <v>574</v>
      </c>
      <c r="E2048" s="67">
        <v>16.221</v>
      </c>
      <c r="F2048" s="24" t="s">
        <v>575</v>
      </c>
      <c r="G2048" s="25" t="s">
        <v>4646</v>
      </c>
      <c r="H2048" s="24">
        <v>1220</v>
      </c>
      <c r="I2048" s="27">
        <v>0.5</v>
      </c>
      <c r="J2048" s="70">
        <v>133480</v>
      </c>
      <c r="K2048" s="27">
        <f t="shared" si="156"/>
        <v>381370</v>
      </c>
      <c r="L2048" s="71">
        <v>113547</v>
      </c>
      <c r="M2048" s="71">
        <v>454.2</v>
      </c>
      <c r="N2048" s="27">
        <f t="shared" si="157"/>
        <v>454.7</v>
      </c>
    </row>
    <row r="2049" spans="1:15" s="43" customFormat="1" x14ac:dyDescent="0.2">
      <c r="A2049" s="39">
        <v>749</v>
      </c>
      <c r="B2049" s="40"/>
      <c r="C2049" s="41">
        <v>43376</v>
      </c>
      <c r="D2049" s="42" t="s">
        <v>4644</v>
      </c>
      <c r="E2049" s="39" t="s">
        <v>4645</v>
      </c>
      <c r="F2049" s="43" t="s">
        <v>4647</v>
      </c>
      <c r="G2049" s="44" t="s">
        <v>1826</v>
      </c>
      <c r="H2049" s="43">
        <v>3010</v>
      </c>
      <c r="I2049" s="45">
        <v>0.5</v>
      </c>
      <c r="J2049" s="45">
        <v>34030</v>
      </c>
      <c r="K2049" s="45">
        <f t="shared" si="156"/>
        <v>97230</v>
      </c>
      <c r="L2049" s="46">
        <v>118000</v>
      </c>
      <c r="M2049" s="46">
        <v>472</v>
      </c>
      <c r="N2049" s="45">
        <f t="shared" si="157"/>
        <v>472.5</v>
      </c>
      <c r="O2049" s="47"/>
    </row>
    <row r="2050" spans="1:15" x14ac:dyDescent="0.2">
      <c r="N2050" s="27">
        <f>SUM(N2039:N2049)</f>
        <v>5078.8999999999996</v>
      </c>
      <c r="O2050" s="36">
        <v>68952</v>
      </c>
    </row>
    <row r="2052" spans="1:15" x14ac:dyDescent="0.2">
      <c r="A2052" s="67">
        <v>750</v>
      </c>
      <c r="C2052" s="72">
        <v>43376</v>
      </c>
      <c r="D2052" s="22" t="s">
        <v>4648</v>
      </c>
      <c r="E2052" s="67" t="s">
        <v>1478</v>
      </c>
      <c r="F2052" s="24" t="s">
        <v>4649</v>
      </c>
      <c r="G2052" s="25" t="s">
        <v>4650</v>
      </c>
      <c r="H2052" s="24">
        <v>3010</v>
      </c>
      <c r="I2052" s="27">
        <v>0.5</v>
      </c>
      <c r="J2052" s="70">
        <v>27620</v>
      </c>
      <c r="K2052" s="27">
        <f t="shared" si="156"/>
        <v>78910</v>
      </c>
      <c r="L2052" s="71">
        <v>49000</v>
      </c>
      <c r="M2052" s="71">
        <v>196</v>
      </c>
      <c r="N2052" s="27">
        <f t="shared" si="157"/>
        <v>196.5</v>
      </c>
    </row>
    <row r="2053" spans="1:15" x14ac:dyDescent="0.2">
      <c r="A2053" s="67">
        <v>751</v>
      </c>
      <c r="C2053" s="72">
        <v>43376</v>
      </c>
      <c r="D2053" s="22" t="s">
        <v>574</v>
      </c>
      <c r="E2053" s="67">
        <v>59.548999999999999</v>
      </c>
      <c r="F2053" s="24" t="s">
        <v>575</v>
      </c>
      <c r="G2053" s="25" t="s">
        <v>4652</v>
      </c>
      <c r="H2053" s="24">
        <v>1220</v>
      </c>
      <c r="I2053" s="27">
        <v>0.5</v>
      </c>
      <c r="J2053" s="70">
        <v>84410</v>
      </c>
      <c r="K2053" s="27">
        <f t="shared" si="156"/>
        <v>241170</v>
      </c>
      <c r="L2053" s="71">
        <v>375000</v>
      </c>
      <c r="M2053" s="71">
        <v>1500</v>
      </c>
      <c r="N2053" s="27">
        <f t="shared" si="157"/>
        <v>1500.5</v>
      </c>
    </row>
    <row r="2054" spans="1:15" x14ac:dyDescent="0.2">
      <c r="A2054" s="67">
        <v>752</v>
      </c>
      <c r="C2054" s="72">
        <v>43376</v>
      </c>
      <c r="D2054" s="22" t="s">
        <v>3065</v>
      </c>
      <c r="E2054" s="67">
        <v>1.0258</v>
      </c>
      <c r="F2054" s="24" t="s">
        <v>4653</v>
      </c>
      <c r="G2054" s="25" t="s">
        <v>4654</v>
      </c>
      <c r="H2054" s="24">
        <v>1160</v>
      </c>
      <c r="I2054" s="27">
        <v>0.5</v>
      </c>
      <c r="J2054" s="70">
        <v>38810</v>
      </c>
      <c r="K2054" s="27">
        <f t="shared" si="156"/>
        <v>110890</v>
      </c>
      <c r="L2054" s="71">
        <v>40000</v>
      </c>
      <c r="M2054" s="71">
        <v>160</v>
      </c>
      <c r="N2054" s="27">
        <f t="shared" si="157"/>
        <v>160.5</v>
      </c>
    </row>
    <row r="2055" spans="1:15" x14ac:dyDescent="0.2">
      <c r="A2055" s="67">
        <v>753</v>
      </c>
      <c r="C2055" s="72">
        <v>43376</v>
      </c>
      <c r="D2055" s="22" t="s">
        <v>4655</v>
      </c>
      <c r="E2055" s="67">
        <v>1.0819000000000001</v>
      </c>
      <c r="F2055" s="24" t="s">
        <v>4656</v>
      </c>
      <c r="G2055" s="25" t="s">
        <v>4657</v>
      </c>
      <c r="H2055" s="24">
        <v>1200</v>
      </c>
      <c r="I2055" s="27">
        <v>0.5</v>
      </c>
      <c r="J2055" s="70">
        <v>22770</v>
      </c>
      <c r="K2055" s="27">
        <f t="shared" si="156"/>
        <v>65060</v>
      </c>
      <c r="L2055" s="71">
        <v>10000</v>
      </c>
      <c r="M2055" s="71">
        <v>40</v>
      </c>
      <c r="N2055" s="27">
        <f t="shared" si="157"/>
        <v>40.5</v>
      </c>
    </row>
    <row r="2056" spans="1:15" x14ac:dyDescent="0.2">
      <c r="A2056" s="67">
        <v>754</v>
      </c>
      <c r="C2056" s="72">
        <v>43376</v>
      </c>
      <c r="D2056" s="22" t="s">
        <v>4063</v>
      </c>
      <c r="E2056" s="67">
        <v>1.5</v>
      </c>
      <c r="F2056" s="24" t="s">
        <v>4658</v>
      </c>
      <c r="G2056" s="25" t="s">
        <v>4659</v>
      </c>
      <c r="H2056" s="24">
        <v>1150</v>
      </c>
      <c r="I2056" s="27">
        <v>0.5</v>
      </c>
      <c r="J2056" s="70">
        <v>17120</v>
      </c>
      <c r="K2056" s="27">
        <f t="shared" si="156"/>
        <v>48910</v>
      </c>
      <c r="L2056" s="71">
        <v>39500</v>
      </c>
      <c r="M2056" s="71">
        <v>158</v>
      </c>
      <c r="N2056" s="27">
        <f t="shared" si="157"/>
        <v>158.5</v>
      </c>
    </row>
    <row r="2057" spans="1:15" x14ac:dyDescent="0.2">
      <c r="A2057" s="67">
        <v>755</v>
      </c>
      <c r="C2057" s="72">
        <v>43376</v>
      </c>
      <c r="D2057" s="22" t="s">
        <v>4660</v>
      </c>
      <c r="E2057" s="67">
        <v>0.73899999999999999</v>
      </c>
      <c r="F2057" s="24" t="s">
        <v>4662</v>
      </c>
      <c r="G2057" s="25" t="s">
        <v>4663</v>
      </c>
      <c r="H2057" s="24">
        <v>1030</v>
      </c>
      <c r="I2057" s="27">
        <v>1</v>
      </c>
      <c r="J2057" s="70">
        <v>2800</v>
      </c>
      <c r="K2057" s="27">
        <f t="shared" si="156"/>
        <v>8000</v>
      </c>
      <c r="L2057" s="71">
        <v>10000</v>
      </c>
      <c r="M2057" s="71">
        <v>40</v>
      </c>
      <c r="N2057" s="27">
        <f t="shared" si="157"/>
        <v>41</v>
      </c>
    </row>
    <row r="2058" spans="1:15" x14ac:dyDescent="0.2">
      <c r="D2058" s="22" t="s">
        <v>4661</v>
      </c>
      <c r="E2058" s="67">
        <v>1.2609999999999999</v>
      </c>
      <c r="F2058" s="24" t="s">
        <v>87</v>
      </c>
      <c r="G2058" s="25" t="s">
        <v>87</v>
      </c>
      <c r="K2058" s="27">
        <f t="shared" si="156"/>
        <v>0</v>
      </c>
      <c r="N2058" s="27">
        <f t="shared" si="157"/>
        <v>0</v>
      </c>
    </row>
    <row r="2059" spans="1:15" x14ac:dyDescent="0.2">
      <c r="A2059" s="67" t="s">
        <v>4664</v>
      </c>
      <c r="C2059" s="72" t="s">
        <v>4665</v>
      </c>
      <c r="D2059" s="22" t="s">
        <v>4666</v>
      </c>
      <c r="E2059" s="67">
        <v>11.339</v>
      </c>
      <c r="F2059" s="24" t="s">
        <v>4668</v>
      </c>
      <c r="G2059" s="25" t="s">
        <v>4669</v>
      </c>
      <c r="H2059" s="24">
        <v>1180</v>
      </c>
      <c r="I2059" s="27">
        <v>1</v>
      </c>
      <c r="J2059" s="70">
        <f>61570+390</f>
        <v>61960</v>
      </c>
      <c r="K2059" s="27">
        <f t="shared" ref="K2059:K2112" si="158">ROUND(J2059/0.35,-1)</f>
        <v>177030</v>
      </c>
      <c r="N2059" s="27">
        <f t="shared" ref="N2059:N2112" si="159">SUM(I2059+M2059)</f>
        <v>1</v>
      </c>
    </row>
    <row r="2060" spans="1:15" x14ac:dyDescent="0.2">
      <c r="D2060" s="22" t="s">
        <v>4667</v>
      </c>
      <c r="E2060" s="67" t="s">
        <v>213</v>
      </c>
      <c r="K2060" s="27">
        <f t="shared" si="158"/>
        <v>0</v>
      </c>
      <c r="N2060" s="27">
        <f t="shared" si="159"/>
        <v>0</v>
      </c>
    </row>
    <row r="2061" spans="1:15" x14ac:dyDescent="0.2">
      <c r="A2061" s="67" t="s">
        <v>4670</v>
      </c>
      <c r="C2061" s="72">
        <v>43377</v>
      </c>
      <c r="D2061" s="22" t="s">
        <v>4671</v>
      </c>
      <c r="E2061" s="67" t="s">
        <v>4674</v>
      </c>
      <c r="F2061" s="24" t="s">
        <v>4676</v>
      </c>
      <c r="G2061" s="25" t="s">
        <v>4677</v>
      </c>
      <c r="H2061" s="24">
        <v>3010</v>
      </c>
      <c r="I2061" s="27">
        <v>1.5</v>
      </c>
      <c r="J2061" s="70">
        <f>21-20+16080+20730</f>
        <v>36811</v>
      </c>
      <c r="K2061" s="27">
        <f t="shared" si="158"/>
        <v>105170</v>
      </c>
      <c r="N2061" s="27">
        <f t="shared" si="159"/>
        <v>1.5</v>
      </c>
    </row>
    <row r="2062" spans="1:15" x14ac:dyDescent="0.2">
      <c r="D2062" s="22" t="s">
        <v>4672</v>
      </c>
      <c r="E2062" s="67" t="s">
        <v>4675</v>
      </c>
      <c r="F2062" s="24" t="s">
        <v>2085</v>
      </c>
      <c r="G2062" s="25" t="s">
        <v>87</v>
      </c>
      <c r="H2062" s="24">
        <v>3010</v>
      </c>
      <c r="K2062" s="27">
        <f t="shared" si="158"/>
        <v>0</v>
      </c>
      <c r="N2062" s="27">
        <f t="shared" si="159"/>
        <v>0</v>
      </c>
    </row>
    <row r="2063" spans="1:15" x14ac:dyDescent="0.2">
      <c r="D2063" s="22" t="s">
        <v>4673</v>
      </c>
      <c r="E2063" s="67" t="s">
        <v>237</v>
      </c>
      <c r="F2063" s="24" t="s">
        <v>87</v>
      </c>
      <c r="G2063" s="25" t="s">
        <v>87</v>
      </c>
      <c r="H2063" s="24">
        <v>3010</v>
      </c>
      <c r="K2063" s="27">
        <f t="shared" si="158"/>
        <v>0</v>
      </c>
      <c r="N2063" s="27">
        <f t="shared" si="159"/>
        <v>0</v>
      </c>
    </row>
    <row r="2064" spans="1:15" x14ac:dyDescent="0.2">
      <c r="A2064" s="67" t="s">
        <v>4678</v>
      </c>
      <c r="C2064" s="72">
        <v>43377</v>
      </c>
      <c r="D2064" s="22" t="s">
        <v>4679</v>
      </c>
      <c r="E2064" s="67">
        <v>123.163</v>
      </c>
      <c r="F2064" s="24" t="s">
        <v>4680</v>
      </c>
      <c r="G2064" s="25" t="s">
        <v>4681</v>
      </c>
      <c r="H2064" s="24">
        <v>1120</v>
      </c>
      <c r="I2064" s="27">
        <v>0.5</v>
      </c>
      <c r="K2064" s="27">
        <v>238170</v>
      </c>
      <c r="N2064" s="27">
        <f t="shared" si="159"/>
        <v>0.5</v>
      </c>
    </row>
    <row r="2065" spans="1:15" x14ac:dyDescent="0.2">
      <c r="A2065" s="67" t="s">
        <v>4682</v>
      </c>
      <c r="C2065" s="72">
        <v>43377</v>
      </c>
      <c r="D2065" s="22" t="s">
        <v>4683</v>
      </c>
      <c r="E2065" s="67" t="s">
        <v>237</v>
      </c>
      <c r="F2065" s="24" t="s">
        <v>4684</v>
      </c>
      <c r="G2065" s="25" t="s">
        <v>4685</v>
      </c>
      <c r="H2065" s="24">
        <v>2050</v>
      </c>
      <c r="I2065" s="27">
        <v>0.5</v>
      </c>
      <c r="K2065" s="27">
        <v>21670</v>
      </c>
      <c r="N2065" s="27">
        <f t="shared" si="159"/>
        <v>0.5</v>
      </c>
    </row>
    <row r="2066" spans="1:15" s="43" customFormat="1" x14ac:dyDescent="0.2">
      <c r="A2066" s="39">
        <v>757</v>
      </c>
      <c r="B2066" s="40"/>
      <c r="C2066" s="41">
        <v>43377</v>
      </c>
      <c r="D2066" s="42" t="s">
        <v>4686</v>
      </c>
      <c r="E2066" s="39" t="s">
        <v>4687</v>
      </c>
      <c r="F2066" s="43" t="s">
        <v>4688</v>
      </c>
      <c r="G2066" s="44" t="s">
        <v>4689</v>
      </c>
      <c r="H2066" s="43">
        <v>1090</v>
      </c>
      <c r="I2066" s="45">
        <v>0.5</v>
      </c>
      <c r="J2066" s="45">
        <v>32480</v>
      </c>
      <c r="K2066" s="45">
        <f t="shared" si="158"/>
        <v>92800</v>
      </c>
      <c r="L2066" s="46">
        <v>100000</v>
      </c>
      <c r="M2066" s="46">
        <v>400</v>
      </c>
      <c r="N2066" s="45">
        <f t="shared" si="159"/>
        <v>400.5</v>
      </c>
      <c r="O2066" s="47"/>
    </row>
    <row r="2067" spans="1:15" x14ac:dyDescent="0.2">
      <c r="N2067" s="27">
        <f>SUM(N2052:N2066)</f>
        <v>2501.5</v>
      </c>
      <c r="O2067" s="36">
        <v>68970</v>
      </c>
    </row>
    <row r="2069" spans="1:15" x14ac:dyDescent="0.2">
      <c r="A2069" s="67">
        <v>758</v>
      </c>
      <c r="C2069" s="72">
        <v>758</v>
      </c>
      <c r="D2069" s="22" t="s">
        <v>4690</v>
      </c>
      <c r="E2069" s="67">
        <v>0.876</v>
      </c>
      <c r="F2069" s="24" t="s">
        <v>4692</v>
      </c>
      <c r="G2069" s="25" t="s">
        <v>4693</v>
      </c>
      <c r="H2069" s="24">
        <v>3010</v>
      </c>
      <c r="I2069" s="27">
        <v>1</v>
      </c>
      <c r="J2069" s="70">
        <v>26090</v>
      </c>
      <c r="K2069" s="27">
        <f t="shared" si="158"/>
        <v>74540</v>
      </c>
      <c r="L2069" s="71">
        <v>155000</v>
      </c>
      <c r="M2069" s="71">
        <v>620</v>
      </c>
      <c r="N2069" s="27">
        <f t="shared" si="159"/>
        <v>621</v>
      </c>
    </row>
    <row r="2070" spans="1:15" x14ac:dyDescent="0.2">
      <c r="D2070" s="22" t="s">
        <v>4691</v>
      </c>
      <c r="E2070" s="67">
        <v>0.56799999999999995</v>
      </c>
      <c r="K2070" s="27">
        <f t="shared" si="158"/>
        <v>0</v>
      </c>
      <c r="N2070" s="27">
        <f t="shared" si="159"/>
        <v>0</v>
      </c>
    </row>
    <row r="2071" spans="1:15" x14ac:dyDescent="0.2">
      <c r="A2071" s="67">
        <v>756</v>
      </c>
      <c r="C2071" s="72">
        <v>43377</v>
      </c>
      <c r="D2071" s="22" t="s">
        <v>4694</v>
      </c>
      <c r="E2071" s="67">
        <v>7.8799999999999995E-2</v>
      </c>
      <c r="F2071" s="24" t="s">
        <v>4696</v>
      </c>
      <c r="G2071" s="24" t="s">
        <v>4695</v>
      </c>
      <c r="H2071" s="24">
        <v>3010</v>
      </c>
      <c r="I2071" s="27">
        <v>0.5</v>
      </c>
      <c r="J2071" s="70">
        <v>12750</v>
      </c>
      <c r="K2071" s="27">
        <f t="shared" si="158"/>
        <v>36430</v>
      </c>
      <c r="L2071" s="71">
        <v>37000</v>
      </c>
      <c r="M2071" s="71">
        <v>148</v>
      </c>
      <c r="N2071" s="27">
        <f t="shared" si="159"/>
        <v>148.5</v>
      </c>
    </row>
    <row r="2072" spans="1:15" x14ac:dyDescent="0.2">
      <c r="A2072" s="67" t="s">
        <v>4697</v>
      </c>
      <c r="C2072" s="72">
        <v>43377</v>
      </c>
      <c r="D2072" s="22" t="s">
        <v>4698</v>
      </c>
      <c r="E2072" s="67" t="s">
        <v>4699</v>
      </c>
      <c r="F2072" s="24" t="s">
        <v>4700</v>
      </c>
      <c r="G2072" s="25" t="s">
        <v>4701</v>
      </c>
      <c r="H2072" s="24">
        <v>3010</v>
      </c>
      <c r="I2072" s="27">
        <v>0.5</v>
      </c>
      <c r="J2072" s="70">
        <v>36000</v>
      </c>
      <c r="K2072" s="27">
        <f t="shared" si="158"/>
        <v>102860</v>
      </c>
      <c r="N2072" s="27">
        <f t="shared" si="159"/>
        <v>0.5</v>
      </c>
    </row>
    <row r="2073" spans="1:15" x14ac:dyDescent="0.2">
      <c r="A2073" s="67" t="s">
        <v>4702</v>
      </c>
      <c r="C2073" s="72">
        <v>43377</v>
      </c>
      <c r="D2073" s="22" t="s">
        <v>4703</v>
      </c>
      <c r="E2073" s="67">
        <v>0.82099999999999995</v>
      </c>
      <c r="F2073" s="24" t="s">
        <v>4705</v>
      </c>
      <c r="G2073" s="25" t="s">
        <v>4706</v>
      </c>
      <c r="H2073" s="24">
        <v>1100</v>
      </c>
      <c r="I2073" s="27">
        <v>1</v>
      </c>
      <c r="J2073" s="70">
        <v>36260</v>
      </c>
      <c r="K2073" s="27">
        <f t="shared" si="158"/>
        <v>103600</v>
      </c>
      <c r="N2073" s="27">
        <f t="shared" si="159"/>
        <v>1</v>
      </c>
    </row>
    <row r="2074" spans="1:15" x14ac:dyDescent="0.2">
      <c r="D2074" s="22" t="s">
        <v>4704</v>
      </c>
      <c r="E2074" s="67">
        <v>0.312</v>
      </c>
      <c r="F2074" s="24" t="s">
        <v>87</v>
      </c>
      <c r="G2074" s="25" t="s">
        <v>87</v>
      </c>
      <c r="K2074" s="27">
        <f t="shared" si="158"/>
        <v>0</v>
      </c>
      <c r="N2074" s="27">
        <f t="shared" si="159"/>
        <v>0</v>
      </c>
    </row>
    <row r="2075" spans="1:15" x14ac:dyDescent="0.2">
      <c r="A2075" s="67" t="s">
        <v>4707</v>
      </c>
      <c r="C2075" s="72">
        <v>43378</v>
      </c>
      <c r="D2075" s="22" t="s">
        <v>4708</v>
      </c>
      <c r="E2075" s="67">
        <v>1.43</v>
      </c>
      <c r="F2075" s="24" t="s">
        <v>4709</v>
      </c>
      <c r="G2075" s="24" t="s">
        <v>4710</v>
      </c>
      <c r="H2075" s="24">
        <v>1210</v>
      </c>
      <c r="I2075" s="27">
        <v>0.5</v>
      </c>
      <c r="J2075" s="70">
        <v>22400</v>
      </c>
      <c r="K2075" s="27">
        <f t="shared" si="158"/>
        <v>64000</v>
      </c>
      <c r="N2075" s="27">
        <f t="shared" si="159"/>
        <v>0.5</v>
      </c>
    </row>
    <row r="2076" spans="1:15" x14ac:dyDescent="0.2">
      <c r="A2076" s="67">
        <v>759</v>
      </c>
      <c r="C2076" s="72">
        <v>43378</v>
      </c>
      <c r="D2076" s="22" t="s">
        <v>4711</v>
      </c>
      <c r="E2076" s="67">
        <v>59.127499999999998</v>
      </c>
      <c r="F2076" s="24" t="s">
        <v>4712</v>
      </c>
      <c r="G2076" s="25" t="s">
        <v>4713</v>
      </c>
      <c r="H2076" s="24">
        <v>1190</v>
      </c>
      <c r="I2076" s="27">
        <v>0.5</v>
      </c>
      <c r="J2076" s="70">
        <v>69660</v>
      </c>
      <c r="K2076" s="27">
        <f t="shared" si="158"/>
        <v>199030</v>
      </c>
      <c r="L2076" s="71">
        <v>140000</v>
      </c>
      <c r="M2076" s="71">
        <v>560</v>
      </c>
      <c r="N2076" s="27">
        <f t="shared" si="159"/>
        <v>560.5</v>
      </c>
    </row>
    <row r="2077" spans="1:15" x14ac:dyDescent="0.2">
      <c r="A2077" s="67">
        <v>760</v>
      </c>
      <c r="C2077" s="72">
        <v>43378</v>
      </c>
      <c r="D2077" s="22" t="s">
        <v>4714</v>
      </c>
      <c r="E2077" s="67">
        <v>4.1059999999999999</v>
      </c>
      <c r="F2077" s="24" t="s">
        <v>4715</v>
      </c>
      <c r="G2077" s="25" t="s">
        <v>4716</v>
      </c>
      <c r="H2077" s="24">
        <v>1010</v>
      </c>
      <c r="I2077" s="27">
        <v>0.5</v>
      </c>
      <c r="J2077" s="70">
        <v>7650</v>
      </c>
      <c r="K2077" s="27">
        <f t="shared" si="158"/>
        <v>21860</v>
      </c>
      <c r="L2077" s="71">
        <v>28800</v>
      </c>
      <c r="M2077" s="71">
        <v>115.2</v>
      </c>
      <c r="N2077" s="27">
        <f t="shared" si="159"/>
        <v>115.7</v>
      </c>
    </row>
    <row r="2078" spans="1:15" x14ac:dyDescent="0.2">
      <c r="A2078" s="67">
        <v>761</v>
      </c>
      <c r="C2078" s="72">
        <v>43378</v>
      </c>
      <c r="D2078" s="22" t="s">
        <v>4717</v>
      </c>
      <c r="E2078" s="67" t="s">
        <v>4718</v>
      </c>
      <c r="F2078" s="24" t="s">
        <v>4719</v>
      </c>
      <c r="G2078" s="25" t="s">
        <v>4720</v>
      </c>
      <c r="H2078" s="24">
        <v>3010</v>
      </c>
      <c r="I2078" s="27">
        <v>0.5</v>
      </c>
      <c r="J2078" s="70">
        <v>27480</v>
      </c>
      <c r="K2078" s="27">
        <f t="shared" si="158"/>
        <v>78510</v>
      </c>
      <c r="L2078" s="71">
        <v>92000</v>
      </c>
      <c r="M2078" s="71">
        <v>368</v>
      </c>
      <c r="N2078" s="27">
        <f t="shared" si="159"/>
        <v>368.5</v>
      </c>
    </row>
    <row r="2079" spans="1:15" x14ac:dyDescent="0.2">
      <c r="A2079" s="67">
        <v>762</v>
      </c>
      <c r="C2079" s="72">
        <v>43378</v>
      </c>
      <c r="D2079" s="22" t="s">
        <v>493</v>
      </c>
      <c r="E2079" s="67" t="s">
        <v>4721</v>
      </c>
      <c r="F2079" s="24" t="s">
        <v>4722</v>
      </c>
      <c r="G2079" s="25" t="s">
        <v>4723</v>
      </c>
      <c r="H2079" s="24">
        <v>3010</v>
      </c>
      <c r="I2079" s="27">
        <v>0.5</v>
      </c>
      <c r="J2079" s="70">
        <v>28740</v>
      </c>
      <c r="K2079" s="27">
        <f t="shared" si="158"/>
        <v>82110</v>
      </c>
      <c r="L2079" s="71">
        <v>89900</v>
      </c>
      <c r="M2079" s="71">
        <v>359.6</v>
      </c>
      <c r="N2079" s="27">
        <f t="shared" si="159"/>
        <v>360.1</v>
      </c>
    </row>
    <row r="2080" spans="1:15" s="43" customFormat="1" x14ac:dyDescent="0.2">
      <c r="A2080" s="39" t="s">
        <v>4724</v>
      </c>
      <c r="B2080" s="40"/>
      <c r="C2080" s="41">
        <v>43378</v>
      </c>
      <c r="D2080" s="42" t="s">
        <v>4725</v>
      </c>
      <c r="E2080" s="39">
        <v>1.825</v>
      </c>
      <c r="F2080" s="43" t="s">
        <v>4726</v>
      </c>
      <c r="G2080" s="44" t="s">
        <v>4727</v>
      </c>
      <c r="H2080" s="43">
        <v>1100</v>
      </c>
      <c r="I2080" s="45">
        <v>0.5</v>
      </c>
      <c r="J2080" s="45">
        <v>13480</v>
      </c>
      <c r="K2080" s="45">
        <f t="shared" si="158"/>
        <v>38510</v>
      </c>
      <c r="L2080" s="46"/>
      <c r="M2080" s="46"/>
      <c r="N2080" s="45">
        <f t="shared" si="159"/>
        <v>0.5</v>
      </c>
      <c r="O2080" s="47"/>
    </row>
    <row r="2081" spans="1:15" x14ac:dyDescent="0.2">
      <c r="N2081" s="27">
        <f>SUM(N2069:N2080)</f>
        <v>2176.8000000000002</v>
      </c>
    </row>
    <row r="2083" spans="1:15" x14ac:dyDescent="0.2">
      <c r="A2083" s="67" t="s">
        <v>4728</v>
      </c>
      <c r="C2083" s="72">
        <v>43378</v>
      </c>
      <c r="D2083" s="22" t="s">
        <v>4729</v>
      </c>
      <c r="E2083" s="67">
        <v>0.36959999999999998</v>
      </c>
      <c r="F2083" s="24" t="s">
        <v>4731</v>
      </c>
      <c r="G2083" s="24" t="s">
        <v>4732</v>
      </c>
      <c r="H2083" s="24">
        <v>2040</v>
      </c>
      <c r="I2083" s="27">
        <v>1</v>
      </c>
      <c r="J2083" s="70">
        <v>42470</v>
      </c>
      <c r="K2083" s="27">
        <f t="shared" si="158"/>
        <v>121340</v>
      </c>
      <c r="N2083" s="27">
        <f t="shared" si="159"/>
        <v>1</v>
      </c>
    </row>
    <row r="2084" spans="1:15" x14ac:dyDescent="0.2">
      <c r="D2084" s="22" t="s">
        <v>4730</v>
      </c>
      <c r="E2084" s="67">
        <v>0.18010000000000001</v>
      </c>
      <c r="F2084" s="24" t="s">
        <v>87</v>
      </c>
      <c r="G2084" s="25" t="s">
        <v>87</v>
      </c>
      <c r="K2084" s="27">
        <f t="shared" si="158"/>
        <v>0</v>
      </c>
      <c r="N2084" s="27">
        <f t="shared" si="159"/>
        <v>0</v>
      </c>
    </row>
    <row r="2085" spans="1:15" x14ac:dyDescent="0.2">
      <c r="A2085" s="67">
        <v>763</v>
      </c>
      <c r="C2085" s="72">
        <v>43378</v>
      </c>
      <c r="D2085" s="22" t="s">
        <v>4584</v>
      </c>
      <c r="E2085" s="67" t="s">
        <v>4733</v>
      </c>
      <c r="F2085" s="24" t="s">
        <v>4734</v>
      </c>
      <c r="G2085" s="25" t="s">
        <v>4735</v>
      </c>
      <c r="H2085" s="24">
        <v>3010</v>
      </c>
      <c r="I2085" s="27">
        <v>0.5</v>
      </c>
      <c r="J2085" s="70">
        <v>32910</v>
      </c>
      <c r="K2085" s="27">
        <f t="shared" si="158"/>
        <v>94030</v>
      </c>
      <c r="L2085" s="71">
        <v>135000</v>
      </c>
      <c r="M2085" s="71">
        <v>540</v>
      </c>
      <c r="N2085" s="27">
        <f t="shared" si="159"/>
        <v>540.5</v>
      </c>
    </row>
    <row r="2086" spans="1:15" x14ac:dyDescent="0.2">
      <c r="A2086" s="67">
        <v>764</v>
      </c>
      <c r="C2086" s="72">
        <v>43378</v>
      </c>
      <c r="D2086" s="22" t="s">
        <v>4736</v>
      </c>
      <c r="E2086" s="67" t="s">
        <v>237</v>
      </c>
      <c r="F2086" s="24" t="s">
        <v>4737</v>
      </c>
      <c r="G2086" s="25" t="s">
        <v>4738</v>
      </c>
      <c r="H2086" s="24">
        <v>2050</v>
      </c>
      <c r="I2086" s="27">
        <v>0.5</v>
      </c>
      <c r="J2086" s="70">
        <v>30740</v>
      </c>
      <c r="K2086" s="27">
        <f t="shared" si="158"/>
        <v>87830</v>
      </c>
      <c r="L2086" s="71">
        <v>121000</v>
      </c>
      <c r="M2086" s="71">
        <v>484</v>
      </c>
      <c r="N2086" s="27">
        <f t="shared" si="159"/>
        <v>484.5</v>
      </c>
    </row>
    <row r="2087" spans="1:15" x14ac:dyDescent="0.2">
      <c r="A2087" s="67">
        <v>765</v>
      </c>
      <c r="C2087" s="72">
        <v>43378</v>
      </c>
      <c r="D2087" s="22" t="s">
        <v>2329</v>
      </c>
      <c r="E2087" s="67" t="s">
        <v>4739</v>
      </c>
      <c r="F2087" s="24" t="s">
        <v>2333</v>
      </c>
      <c r="G2087" s="25" t="s">
        <v>4741</v>
      </c>
      <c r="H2087" s="24">
        <v>2050</v>
      </c>
      <c r="I2087" s="27">
        <v>1</v>
      </c>
      <c r="J2087" s="70">
        <f>2780+20990</f>
        <v>23770</v>
      </c>
      <c r="K2087" s="27">
        <f t="shared" si="158"/>
        <v>67910</v>
      </c>
      <c r="L2087" s="71">
        <v>72000</v>
      </c>
      <c r="M2087" s="71">
        <v>288</v>
      </c>
      <c r="N2087" s="27">
        <f t="shared" si="159"/>
        <v>289</v>
      </c>
    </row>
    <row r="2088" spans="1:15" x14ac:dyDescent="0.2">
      <c r="D2088" s="22" t="s">
        <v>2328</v>
      </c>
      <c r="E2088" s="67" t="s">
        <v>4740</v>
      </c>
      <c r="F2088" s="24" t="s">
        <v>87</v>
      </c>
      <c r="G2088" s="25" t="s">
        <v>87</v>
      </c>
      <c r="K2088" s="27">
        <f t="shared" si="158"/>
        <v>0</v>
      </c>
      <c r="N2088" s="27">
        <f t="shared" si="159"/>
        <v>0</v>
      </c>
    </row>
    <row r="2089" spans="1:15" x14ac:dyDescent="0.2">
      <c r="A2089" s="67">
        <v>766</v>
      </c>
      <c r="C2089" s="72">
        <v>43378</v>
      </c>
      <c r="D2089" s="22" t="s">
        <v>4742</v>
      </c>
      <c r="E2089" s="67" t="s">
        <v>237</v>
      </c>
      <c r="F2089" s="24" t="s">
        <v>4743</v>
      </c>
      <c r="G2089" s="25" t="s">
        <v>4744</v>
      </c>
      <c r="H2089" s="24">
        <v>3010</v>
      </c>
      <c r="I2089" s="27">
        <v>0.5</v>
      </c>
      <c r="J2089" s="70">
        <v>23200</v>
      </c>
      <c r="K2089" s="27">
        <f t="shared" si="158"/>
        <v>66290</v>
      </c>
      <c r="L2089" s="71">
        <v>30000</v>
      </c>
      <c r="M2089" s="71">
        <v>120</v>
      </c>
      <c r="N2089" s="27">
        <f t="shared" si="159"/>
        <v>120.5</v>
      </c>
    </row>
    <row r="2090" spans="1:15" x14ac:dyDescent="0.2">
      <c r="A2090" s="67" t="s">
        <v>4745</v>
      </c>
      <c r="C2090" s="72">
        <v>43378</v>
      </c>
      <c r="D2090" s="22" t="s">
        <v>4746</v>
      </c>
      <c r="E2090" s="67" t="s">
        <v>213</v>
      </c>
      <c r="F2090" s="24" t="s">
        <v>4748</v>
      </c>
      <c r="G2090" s="25" t="s">
        <v>4749</v>
      </c>
      <c r="H2090" s="24">
        <v>2040</v>
      </c>
      <c r="I2090" s="27">
        <v>1</v>
      </c>
      <c r="J2090" s="70">
        <v>35010</v>
      </c>
      <c r="K2090" s="27">
        <f t="shared" si="158"/>
        <v>100030</v>
      </c>
      <c r="N2090" s="27">
        <f t="shared" si="159"/>
        <v>1</v>
      </c>
    </row>
    <row r="2091" spans="1:15" s="43" customFormat="1" x14ac:dyDescent="0.2">
      <c r="A2091" s="39"/>
      <c r="B2091" s="40"/>
      <c r="C2091" s="41"/>
      <c r="D2091" s="42" t="s">
        <v>4747</v>
      </c>
      <c r="E2091" s="39" t="s">
        <v>213</v>
      </c>
      <c r="F2091" s="43" t="s">
        <v>87</v>
      </c>
      <c r="G2091" s="44" t="s">
        <v>87</v>
      </c>
      <c r="I2091" s="45"/>
      <c r="J2091" s="45"/>
      <c r="K2091" s="45">
        <f t="shared" si="158"/>
        <v>0</v>
      </c>
      <c r="L2091" s="46"/>
      <c r="M2091" s="46"/>
      <c r="N2091" s="45">
        <f t="shared" si="159"/>
        <v>0</v>
      </c>
      <c r="O2091" s="47"/>
    </row>
    <row r="2092" spans="1:15" x14ac:dyDescent="0.2">
      <c r="N2092" s="27">
        <f>SUM(N2083:N2091)</f>
        <v>1436.5</v>
      </c>
      <c r="O2092" s="36">
        <v>69003</v>
      </c>
    </row>
    <row r="2094" spans="1:15" x14ac:dyDescent="0.2">
      <c r="A2094" s="67" t="s">
        <v>4750</v>
      </c>
      <c r="C2094" s="72">
        <v>43382</v>
      </c>
      <c r="D2094" s="22" t="s">
        <v>4751</v>
      </c>
      <c r="E2094" s="67">
        <v>3.06</v>
      </c>
      <c r="F2094" s="24" t="s">
        <v>4753</v>
      </c>
      <c r="G2094" s="25" t="s">
        <v>4752</v>
      </c>
      <c r="H2094" s="24">
        <v>1030</v>
      </c>
      <c r="I2094" s="27">
        <v>0.5</v>
      </c>
      <c r="J2094" s="70">
        <v>28200</v>
      </c>
      <c r="K2094" s="27">
        <f t="shared" si="158"/>
        <v>80570</v>
      </c>
      <c r="N2094" s="27">
        <f t="shared" si="159"/>
        <v>0.5</v>
      </c>
    </row>
    <row r="2095" spans="1:15" x14ac:dyDescent="0.2">
      <c r="A2095" s="67">
        <v>768</v>
      </c>
      <c r="C2095" s="72">
        <v>43382</v>
      </c>
      <c r="D2095" s="22" t="s">
        <v>4751</v>
      </c>
      <c r="E2095" s="67">
        <v>3.06</v>
      </c>
      <c r="F2095" s="25" t="s">
        <v>4752</v>
      </c>
      <c r="G2095" s="25" t="s">
        <v>4754</v>
      </c>
      <c r="H2095" s="24">
        <v>1030</v>
      </c>
      <c r="I2095" s="27">
        <v>0.5</v>
      </c>
      <c r="J2095" s="70">
        <v>28200</v>
      </c>
      <c r="K2095" s="27">
        <f t="shared" si="158"/>
        <v>80570</v>
      </c>
      <c r="L2095" s="71">
        <v>125000</v>
      </c>
      <c r="M2095" s="71">
        <v>500</v>
      </c>
      <c r="N2095" s="27">
        <f t="shared" si="159"/>
        <v>500.5</v>
      </c>
    </row>
    <row r="2096" spans="1:15" x14ac:dyDescent="0.2">
      <c r="A2096" s="67">
        <v>767</v>
      </c>
      <c r="C2096" s="72">
        <v>43382</v>
      </c>
      <c r="D2096" s="22" t="s">
        <v>4137</v>
      </c>
      <c r="E2096" s="67">
        <v>5.2560000000000002</v>
      </c>
      <c r="F2096" s="24" t="s">
        <v>4755</v>
      </c>
      <c r="G2096" s="25" t="s">
        <v>4756</v>
      </c>
      <c r="H2096" s="24">
        <v>1120</v>
      </c>
      <c r="I2096" s="27">
        <v>0.5</v>
      </c>
      <c r="J2096" s="70">
        <v>30050</v>
      </c>
      <c r="K2096" s="27">
        <f t="shared" si="158"/>
        <v>85860</v>
      </c>
      <c r="L2096" s="71">
        <v>82000</v>
      </c>
      <c r="M2096" s="71">
        <v>328</v>
      </c>
      <c r="N2096" s="27">
        <f t="shared" si="159"/>
        <v>328.5</v>
      </c>
    </row>
    <row r="2097" spans="1:15" x14ac:dyDescent="0.2">
      <c r="A2097" s="67">
        <v>770</v>
      </c>
      <c r="C2097" s="72">
        <v>43383</v>
      </c>
      <c r="D2097" s="22" t="s">
        <v>4757</v>
      </c>
      <c r="E2097" s="67" t="s">
        <v>4758</v>
      </c>
      <c r="F2097" s="24" t="s">
        <v>4759</v>
      </c>
      <c r="G2097" s="25" t="s">
        <v>4760</v>
      </c>
      <c r="H2097" s="24">
        <v>3010</v>
      </c>
      <c r="I2097" s="27">
        <v>0.5</v>
      </c>
      <c r="J2097" s="70">
        <v>25570</v>
      </c>
      <c r="K2097" s="27">
        <f t="shared" si="158"/>
        <v>73060</v>
      </c>
      <c r="L2097" s="71">
        <v>40000</v>
      </c>
      <c r="M2097" s="71">
        <v>160</v>
      </c>
      <c r="N2097" s="27">
        <f t="shared" si="159"/>
        <v>160.5</v>
      </c>
    </row>
    <row r="2098" spans="1:15" x14ac:dyDescent="0.2">
      <c r="A2098" s="67" t="s">
        <v>4761</v>
      </c>
      <c r="C2098" s="72">
        <v>43378</v>
      </c>
      <c r="D2098" s="22" t="s">
        <v>4762</v>
      </c>
      <c r="E2098" s="67">
        <v>21.872</v>
      </c>
      <c r="F2098" s="24" t="s">
        <v>4763</v>
      </c>
      <c r="G2098" s="25" t="s">
        <v>4764</v>
      </c>
      <c r="H2098" s="24">
        <v>1220</v>
      </c>
      <c r="I2098" s="27">
        <v>0</v>
      </c>
      <c r="J2098" s="70">
        <v>39520</v>
      </c>
      <c r="K2098" s="27">
        <f t="shared" si="158"/>
        <v>112910</v>
      </c>
      <c r="N2098" s="27">
        <f t="shared" si="159"/>
        <v>0</v>
      </c>
    </row>
    <row r="2099" spans="1:15" x14ac:dyDescent="0.2">
      <c r="A2099" s="67" t="s">
        <v>4765</v>
      </c>
      <c r="C2099" s="72">
        <v>43382</v>
      </c>
      <c r="D2099" s="22" t="s">
        <v>4556</v>
      </c>
      <c r="E2099" s="67">
        <v>2.3359999999999999</v>
      </c>
      <c r="F2099" s="24" t="s">
        <v>4558</v>
      </c>
      <c r="G2099" s="25" t="s">
        <v>4766</v>
      </c>
      <c r="H2099" s="24">
        <v>1100</v>
      </c>
      <c r="I2099" s="27">
        <v>0.5</v>
      </c>
      <c r="J2099" s="70">
        <v>18840</v>
      </c>
      <c r="K2099" s="27">
        <f t="shared" si="158"/>
        <v>53830</v>
      </c>
      <c r="N2099" s="27">
        <f t="shared" si="159"/>
        <v>0.5</v>
      </c>
    </row>
    <row r="2100" spans="1:15" x14ac:dyDescent="0.2">
      <c r="A2100" s="67" t="s">
        <v>4767</v>
      </c>
      <c r="C2100" s="72">
        <v>43382</v>
      </c>
      <c r="D2100" s="22" t="s">
        <v>4768</v>
      </c>
      <c r="E2100" s="67">
        <v>61.23</v>
      </c>
      <c r="F2100" s="24" t="s">
        <v>4769</v>
      </c>
      <c r="G2100" s="25" t="s">
        <v>4770</v>
      </c>
      <c r="H2100" s="24">
        <v>1080</v>
      </c>
      <c r="I2100" s="27">
        <v>0.5</v>
      </c>
      <c r="J2100" s="70">
        <v>95800</v>
      </c>
      <c r="K2100" s="27">
        <f t="shared" si="158"/>
        <v>273710</v>
      </c>
      <c r="N2100" s="27">
        <f t="shared" si="159"/>
        <v>0.5</v>
      </c>
    </row>
    <row r="2101" spans="1:15" x14ac:dyDescent="0.2">
      <c r="A2101" s="67" t="s">
        <v>4771</v>
      </c>
      <c r="C2101" s="72">
        <v>43382</v>
      </c>
      <c r="D2101" s="22" t="s">
        <v>4772</v>
      </c>
      <c r="E2101" s="67">
        <v>74.349999999999994</v>
      </c>
      <c r="F2101" s="24" t="s">
        <v>4769</v>
      </c>
      <c r="G2101" s="25" t="s">
        <v>4770</v>
      </c>
      <c r="H2101" s="24">
        <v>1080</v>
      </c>
      <c r="I2101" s="27">
        <v>0.5</v>
      </c>
      <c r="J2101" s="70">
        <v>114470</v>
      </c>
      <c r="K2101" s="27">
        <f t="shared" si="158"/>
        <v>327060</v>
      </c>
      <c r="N2101" s="27">
        <f t="shared" si="159"/>
        <v>0.5</v>
      </c>
    </row>
    <row r="2102" spans="1:15" x14ac:dyDescent="0.2">
      <c r="A2102" s="67">
        <v>769</v>
      </c>
      <c r="C2102" s="72">
        <v>43383</v>
      </c>
      <c r="D2102" s="22" t="s">
        <v>4773</v>
      </c>
      <c r="E2102" s="67">
        <v>2</v>
      </c>
      <c r="F2102" s="24" t="s">
        <v>4774</v>
      </c>
      <c r="G2102" s="25" t="s">
        <v>4775</v>
      </c>
      <c r="H2102" s="24">
        <v>1080</v>
      </c>
      <c r="I2102" s="27">
        <v>0.5</v>
      </c>
      <c r="J2102" s="70">
        <v>42530</v>
      </c>
      <c r="K2102" s="27">
        <f t="shared" si="158"/>
        <v>121510</v>
      </c>
      <c r="L2102" s="71">
        <v>150000</v>
      </c>
      <c r="M2102" s="71">
        <v>600</v>
      </c>
      <c r="N2102" s="27">
        <f t="shared" si="159"/>
        <v>600.5</v>
      </c>
    </row>
    <row r="2103" spans="1:15" x14ac:dyDescent="0.2">
      <c r="A2103" s="67">
        <v>771</v>
      </c>
      <c r="C2103" s="72">
        <v>43383</v>
      </c>
      <c r="D2103" s="22" t="s">
        <v>4776</v>
      </c>
      <c r="E2103" s="67">
        <v>2</v>
      </c>
      <c r="F2103" s="24" t="s">
        <v>4777</v>
      </c>
      <c r="G2103" s="25" t="s">
        <v>4778</v>
      </c>
      <c r="H2103" s="24">
        <v>1020</v>
      </c>
      <c r="I2103" s="27">
        <v>0.5</v>
      </c>
      <c r="J2103" s="70">
        <v>31590</v>
      </c>
      <c r="K2103" s="27">
        <f t="shared" si="158"/>
        <v>90260</v>
      </c>
      <c r="L2103" s="71">
        <v>97500</v>
      </c>
      <c r="M2103" s="71">
        <v>390</v>
      </c>
      <c r="N2103" s="27">
        <f t="shared" si="159"/>
        <v>390.5</v>
      </c>
    </row>
    <row r="2104" spans="1:15" x14ac:dyDescent="0.2">
      <c r="A2104" s="67">
        <v>772</v>
      </c>
      <c r="C2104" s="72">
        <v>43383</v>
      </c>
      <c r="D2104" s="22" t="s">
        <v>4779</v>
      </c>
      <c r="E2104" s="67">
        <v>5.7990000000000004</v>
      </c>
      <c r="F2104" s="24" t="s">
        <v>4780</v>
      </c>
      <c r="G2104" s="25" t="s">
        <v>4781</v>
      </c>
      <c r="H2104" s="24">
        <v>1120</v>
      </c>
      <c r="I2104" s="27">
        <v>0.5</v>
      </c>
      <c r="J2104" s="70">
        <v>8880</v>
      </c>
      <c r="K2104" s="27">
        <f t="shared" si="158"/>
        <v>25370</v>
      </c>
      <c r="L2104" s="71">
        <v>26000</v>
      </c>
      <c r="M2104" s="71">
        <v>104</v>
      </c>
      <c r="N2104" s="27">
        <f t="shared" si="159"/>
        <v>104.5</v>
      </c>
    </row>
    <row r="2105" spans="1:15" x14ac:dyDescent="0.2">
      <c r="A2105" s="67">
        <v>773</v>
      </c>
      <c r="C2105" s="72">
        <v>43383</v>
      </c>
      <c r="D2105" s="22" t="s">
        <v>4782</v>
      </c>
      <c r="E2105" s="67">
        <v>79.519000000000005</v>
      </c>
      <c r="F2105" s="24" t="s">
        <v>4783</v>
      </c>
      <c r="G2105" s="25" t="s">
        <v>4784</v>
      </c>
      <c r="H2105" s="24">
        <v>1100</v>
      </c>
      <c r="I2105" s="27">
        <v>0.5</v>
      </c>
      <c r="J2105" s="70">
        <v>156400</v>
      </c>
      <c r="K2105" s="27">
        <f t="shared" si="158"/>
        <v>446860</v>
      </c>
      <c r="L2105" s="71">
        <v>504945.65</v>
      </c>
      <c r="M2105" s="71">
        <v>2019.78</v>
      </c>
      <c r="N2105" s="27">
        <f t="shared" si="159"/>
        <v>2020.28</v>
      </c>
    </row>
    <row r="2106" spans="1:15" x14ac:dyDescent="0.2">
      <c r="A2106" s="67">
        <v>774</v>
      </c>
      <c r="C2106" s="72">
        <v>43383</v>
      </c>
      <c r="D2106" s="22" t="s">
        <v>4785</v>
      </c>
      <c r="E2106" s="67" t="s">
        <v>4786</v>
      </c>
      <c r="F2106" s="24" t="s">
        <v>4787</v>
      </c>
      <c r="G2106" s="25" t="s">
        <v>4788</v>
      </c>
      <c r="H2106" s="24">
        <v>3010</v>
      </c>
      <c r="I2106" s="27">
        <v>0.5</v>
      </c>
      <c r="J2106" s="70">
        <v>12680</v>
      </c>
      <c r="K2106" s="27">
        <f t="shared" si="158"/>
        <v>36230</v>
      </c>
      <c r="L2106" s="71">
        <v>11000</v>
      </c>
      <c r="M2106" s="71">
        <v>48</v>
      </c>
      <c r="N2106" s="27">
        <f t="shared" si="159"/>
        <v>48.5</v>
      </c>
    </row>
    <row r="2107" spans="1:15" x14ac:dyDescent="0.2">
      <c r="A2107" s="67">
        <v>775</v>
      </c>
      <c r="C2107" s="72">
        <v>43383</v>
      </c>
      <c r="D2107" s="22" t="s">
        <v>4790</v>
      </c>
      <c r="E2107" s="67" t="s">
        <v>4791</v>
      </c>
      <c r="F2107" s="24" t="s">
        <v>4792</v>
      </c>
      <c r="G2107" s="25" t="s">
        <v>4793</v>
      </c>
      <c r="H2107" s="24">
        <v>3010</v>
      </c>
      <c r="I2107" s="27">
        <v>1</v>
      </c>
      <c r="J2107" s="70">
        <f>38910+1530</f>
        <v>40440</v>
      </c>
      <c r="K2107" s="27">
        <f t="shared" si="158"/>
        <v>115540</v>
      </c>
      <c r="L2107" s="71">
        <v>122500</v>
      </c>
      <c r="M2107" s="71">
        <v>490</v>
      </c>
      <c r="N2107" s="27">
        <f t="shared" si="159"/>
        <v>491</v>
      </c>
    </row>
    <row r="2108" spans="1:15" s="43" customFormat="1" x14ac:dyDescent="0.2">
      <c r="A2108" s="39"/>
      <c r="B2108" s="40"/>
      <c r="C2108" s="41"/>
      <c r="D2108" s="42" t="s">
        <v>4789</v>
      </c>
      <c r="E2108" s="39" t="s">
        <v>4791</v>
      </c>
      <c r="F2108" s="43" t="s">
        <v>87</v>
      </c>
      <c r="G2108" s="44" t="s">
        <v>87</v>
      </c>
      <c r="I2108" s="45"/>
      <c r="J2108" s="45"/>
      <c r="K2108" s="45">
        <f t="shared" si="158"/>
        <v>0</v>
      </c>
      <c r="L2108" s="46"/>
      <c r="M2108" s="46"/>
      <c r="N2108" s="45">
        <f t="shared" si="159"/>
        <v>0</v>
      </c>
      <c r="O2108" s="47"/>
    </row>
    <row r="2109" spans="1:15" x14ac:dyDescent="0.2">
      <c r="N2109" s="27">
        <f>SUM(N2094:N2108)</f>
        <v>4646.78</v>
      </c>
      <c r="O2109" s="36">
        <v>69038</v>
      </c>
    </row>
    <row r="2111" spans="1:15" x14ac:dyDescent="0.2">
      <c r="A2111" s="67">
        <v>776</v>
      </c>
      <c r="C2111" s="72">
        <v>41193</v>
      </c>
      <c r="D2111" s="22" t="s">
        <v>4794</v>
      </c>
      <c r="E2111" s="67">
        <v>45.542999999999999</v>
      </c>
      <c r="F2111" s="24" t="s">
        <v>4795</v>
      </c>
      <c r="G2111" s="25" t="s">
        <v>4796</v>
      </c>
      <c r="H2111" s="24">
        <v>1190</v>
      </c>
      <c r="I2111" s="27">
        <v>0.5</v>
      </c>
      <c r="J2111" s="70">
        <v>82890</v>
      </c>
      <c r="K2111" s="27">
        <f t="shared" si="158"/>
        <v>236830</v>
      </c>
      <c r="L2111" s="71">
        <v>252385.33</v>
      </c>
      <c r="M2111" s="71">
        <v>1009.55</v>
      </c>
      <c r="N2111" s="27">
        <f t="shared" si="159"/>
        <v>1010.05</v>
      </c>
    </row>
    <row r="2112" spans="1:15" x14ac:dyDescent="0.2">
      <c r="A2112" s="67" t="s">
        <v>4805</v>
      </c>
      <c r="C2112" s="72">
        <v>43385</v>
      </c>
      <c r="D2112" s="22" t="s">
        <v>4798</v>
      </c>
      <c r="E2112" s="67">
        <v>0.433</v>
      </c>
      <c r="F2112" s="24" t="s">
        <v>4799</v>
      </c>
      <c r="G2112" s="25" t="s">
        <v>4800</v>
      </c>
      <c r="H2112" s="24">
        <v>1030</v>
      </c>
      <c r="I2112" s="27">
        <v>1</v>
      </c>
      <c r="J2112" s="70">
        <f>2720+16760</f>
        <v>19480</v>
      </c>
      <c r="K2112" s="27">
        <f t="shared" si="158"/>
        <v>55660</v>
      </c>
      <c r="N2112" s="27">
        <f t="shared" si="159"/>
        <v>1</v>
      </c>
    </row>
    <row r="2113" spans="1:16" x14ac:dyDescent="0.2">
      <c r="D2113" s="22" t="s">
        <v>4797</v>
      </c>
      <c r="E2113" s="67">
        <v>0.56799999999999995</v>
      </c>
      <c r="F2113" s="24" t="s">
        <v>87</v>
      </c>
      <c r="G2113" s="25" t="s">
        <v>87</v>
      </c>
      <c r="K2113" s="27">
        <f t="shared" ref="K2113:K2123" si="160">ROUND(J2113/0.35,-1)</f>
        <v>0</v>
      </c>
      <c r="N2113" s="27">
        <f t="shared" ref="N2113:N2123" si="161">SUM(I2113+M2113)</f>
        <v>0</v>
      </c>
    </row>
    <row r="2114" spans="1:16" x14ac:dyDescent="0.2">
      <c r="A2114" s="67">
        <v>777</v>
      </c>
      <c r="C2114" s="72">
        <v>43385</v>
      </c>
      <c r="D2114" s="22" t="s">
        <v>4801</v>
      </c>
      <c r="E2114" s="67" t="s">
        <v>4802</v>
      </c>
      <c r="F2114" s="24" t="s">
        <v>4803</v>
      </c>
      <c r="G2114" s="25" t="s">
        <v>4804</v>
      </c>
      <c r="H2114" s="24">
        <v>3010</v>
      </c>
      <c r="I2114" s="27">
        <v>0.5</v>
      </c>
      <c r="J2114" s="70">
        <v>30050</v>
      </c>
      <c r="K2114" s="27">
        <f t="shared" si="160"/>
        <v>85860</v>
      </c>
      <c r="L2114" s="71">
        <v>144000</v>
      </c>
      <c r="M2114" s="71">
        <v>576</v>
      </c>
      <c r="N2114" s="27">
        <f t="shared" si="161"/>
        <v>576.5</v>
      </c>
    </row>
    <row r="2115" spans="1:16" x14ac:dyDescent="0.2">
      <c r="A2115" s="67">
        <v>778</v>
      </c>
      <c r="C2115" s="72">
        <v>43385</v>
      </c>
      <c r="D2115" s="22" t="s">
        <v>4806</v>
      </c>
      <c r="E2115" s="67" t="s">
        <v>4807</v>
      </c>
      <c r="F2115" s="24" t="s">
        <v>4808</v>
      </c>
      <c r="G2115" s="25" t="s">
        <v>4809</v>
      </c>
      <c r="H2115" s="24">
        <v>1030</v>
      </c>
      <c r="I2115" s="27">
        <v>0.5</v>
      </c>
      <c r="J2115" s="70">
        <v>24660</v>
      </c>
      <c r="K2115" s="27">
        <f t="shared" si="160"/>
        <v>70460</v>
      </c>
      <c r="L2115" s="71">
        <v>130000</v>
      </c>
      <c r="M2115" s="71">
        <v>520</v>
      </c>
      <c r="N2115" s="27">
        <f t="shared" si="161"/>
        <v>520.5</v>
      </c>
    </row>
    <row r="2116" spans="1:16" s="43" customFormat="1" x14ac:dyDescent="0.2">
      <c r="A2116" s="39">
        <v>779</v>
      </c>
      <c r="B2116" s="40"/>
      <c r="C2116" s="41">
        <v>43385</v>
      </c>
      <c r="D2116" s="42" t="s">
        <v>4810</v>
      </c>
      <c r="E2116" s="39">
        <v>1.1339999999999999</v>
      </c>
      <c r="F2116" s="43" t="s">
        <v>4811</v>
      </c>
      <c r="G2116" s="44" t="s">
        <v>4812</v>
      </c>
      <c r="H2116" s="43">
        <v>1070</v>
      </c>
      <c r="I2116" s="45">
        <v>0.5</v>
      </c>
      <c r="J2116" s="45">
        <v>43570</v>
      </c>
      <c r="K2116" s="45">
        <f t="shared" si="160"/>
        <v>124490</v>
      </c>
      <c r="L2116" s="46">
        <v>187300</v>
      </c>
      <c r="M2116" s="46">
        <v>749.2</v>
      </c>
      <c r="N2116" s="45">
        <f t="shared" si="161"/>
        <v>749.7</v>
      </c>
      <c r="O2116" s="47"/>
      <c r="P2116" s="45"/>
    </row>
    <row r="2117" spans="1:16" x14ac:dyDescent="0.2">
      <c r="N2117" s="27">
        <f>SUM(N2111:N2116)</f>
        <v>2857.75</v>
      </c>
      <c r="O2117" s="36">
        <v>69059</v>
      </c>
    </row>
    <row r="2118" spans="1:16" x14ac:dyDescent="0.2">
      <c r="O2118" s="38"/>
    </row>
    <row r="2119" spans="1:16" x14ac:dyDescent="0.2">
      <c r="A2119" s="67">
        <v>781</v>
      </c>
      <c r="C2119" s="72">
        <v>43388</v>
      </c>
      <c r="D2119" s="22" t="s">
        <v>4816</v>
      </c>
      <c r="E2119" s="67" t="s">
        <v>1693</v>
      </c>
      <c r="F2119" s="24" t="s">
        <v>4817</v>
      </c>
      <c r="G2119" s="25" t="s">
        <v>4818</v>
      </c>
      <c r="H2119" s="24">
        <v>3010</v>
      </c>
      <c r="I2119" s="27">
        <v>0.5</v>
      </c>
      <c r="J2119" s="70">
        <v>18380</v>
      </c>
      <c r="K2119" s="27">
        <f t="shared" si="160"/>
        <v>52510</v>
      </c>
      <c r="L2119" s="71">
        <v>30000</v>
      </c>
      <c r="M2119" s="71">
        <v>120</v>
      </c>
      <c r="N2119" s="27">
        <f t="shared" si="161"/>
        <v>120.5</v>
      </c>
    </row>
    <row r="2120" spans="1:16" x14ac:dyDescent="0.2">
      <c r="A2120" s="67" t="s">
        <v>4819</v>
      </c>
      <c r="C2120" s="72">
        <v>43383</v>
      </c>
      <c r="D2120" s="22" t="s">
        <v>4820</v>
      </c>
      <c r="E2120" s="67">
        <v>1.27</v>
      </c>
      <c r="F2120" s="24" t="s">
        <v>4823</v>
      </c>
      <c r="G2120" s="25" t="s">
        <v>4824</v>
      </c>
      <c r="H2120" s="24">
        <v>1190</v>
      </c>
      <c r="I2120" s="27">
        <v>1.5</v>
      </c>
      <c r="J2120" s="70">
        <v>95860</v>
      </c>
      <c r="K2120" s="27">
        <f t="shared" si="160"/>
        <v>273890</v>
      </c>
      <c r="N2120" s="27">
        <f t="shared" si="161"/>
        <v>1.5</v>
      </c>
    </row>
    <row r="2121" spans="1:16" x14ac:dyDescent="0.2">
      <c r="D2121" s="22" t="s">
        <v>4821</v>
      </c>
      <c r="E2121" s="67">
        <v>27.536000000000001</v>
      </c>
      <c r="F2121" s="24" t="s">
        <v>87</v>
      </c>
      <c r="G2121" s="25" t="s">
        <v>87</v>
      </c>
      <c r="K2121" s="27">
        <f t="shared" si="160"/>
        <v>0</v>
      </c>
      <c r="N2121" s="27">
        <f t="shared" si="161"/>
        <v>0</v>
      </c>
    </row>
    <row r="2122" spans="1:16" x14ac:dyDescent="0.2">
      <c r="D2122" s="22" t="s">
        <v>4822</v>
      </c>
      <c r="E2122" s="67">
        <v>8.7240000000000002</v>
      </c>
      <c r="F2122" s="24" t="s">
        <v>87</v>
      </c>
      <c r="G2122" s="25" t="s">
        <v>87</v>
      </c>
      <c r="K2122" s="27">
        <f t="shared" si="160"/>
        <v>0</v>
      </c>
      <c r="N2122" s="27">
        <f t="shared" si="161"/>
        <v>0</v>
      </c>
    </row>
    <row r="2123" spans="1:16" s="43" customFormat="1" x14ac:dyDescent="0.2">
      <c r="A2123" s="39">
        <v>782</v>
      </c>
      <c r="B2123" s="40"/>
      <c r="C2123" s="41">
        <v>43388</v>
      </c>
      <c r="D2123" s="42" t="s">
        <v>4825</v>
      </c>
      <c r="E2123" s="39">
        <v>64.697000000000003</v>
      </c>
      <c r="F2123" s="43" t="s">
        <v>4826</v>
      </c>
      <c r="G2123" s="43" t="s">
        <v>4827</v>
      </c>
      <c r="H2123" s="43">
        <v>1110</v>
      </c>
      <c r="I2123" s="45">
        <v>0.5</v>
      </c>
      <c r="J2123" s="45">
        <v>71140</v>
      </c>
      <c r="K2123" s="45">
        <f t="shared" si="160"/>
        <v>203260</v>
      </c>
      <c r="L2123" s="46">
        <v>278197.09999999998</v>
      </c>
      <c r="M2123" s="46">
        <v>1112.8</v>
      </c>
      <c r="N2123" s="45">
        <f t="shared" si="161"/>
        <v>1113.3</v>
      </c>
      <c r="O2123" s="47"/>
    </row>
    <row r="2124" spans="1:16" x14ac:dyDescent="0.2">
      <c r="N2124" s="27">
        <f>SUM(N2119:N2123)</f>
        <v>1235.3</v>
      </c>
      <c r="O2124" s="36">
        <v>69080</v>
      </c>
    </row>
    <row r="2126" spans="1:16" x14ac:dyDescent="0.2">
      <c r="A2126" s="67">
        <v>783</v>
      </c>
      <c r="C2126" s="72">
        <v>43388</v>
      </c>
      <c r="D2126" s="22" t="s">
        <v>4871</v>
      </c>
      <c r="E2126" s="67">
        <v>1.071</v>
      </c>
      <c r="F2126" s="24" t="s">
        <v>4872</v>
      </c>
      <c r="G2126" s="25" t="s">
        <v>4873</v>
      </c>
      <c r="H2126" s="24">
        <v>1010</v>
      </c>
      <c r="I2126" s="27">
        <v>0.5</v>
      </c>
      <c r="J2126" s="70">
        <v>6780</v>
      </c>
      <c r="K2126" s="27">
        <f t="shared" ref="K2126:K2176" si="162">ROUND(J2126/0.35,-1)</f>
        <v>19370</v>
      </c>
      <c r="L2126" s="71">
        <v>9000</v>
      </c>
      <c r="M2126" s="71">
        <v>36</v>
      </c>
      <c r="N2126" s="27">
        <f t="shared" ref="N2126:N2176" si="163">SUM(I2126+M2126)</f>
        <v>36.5</v>
      </c>
    </row>
    <row r="2127" spans="1:16" x14ac:dyDescent="0.2">
      <c r="A2127" s="67" t="s">
        <v>4834</v>
      </c>
      <c r="C2127" s="72">
        <v>43389</v>
      </c>
      <c r="D2127" s="22" t="s">
        <v>4835</v>
      </c>
      <c r="E2127" s="67">
        <v>235.5</v>
      </c>
      <c r="F2127" s="24" t="s">
        <v>4839</v>
      </c>
      <c r="G2127" s="25" t="s">
        <v>4840</v>
      </c>
      <c r="H2127" s="24">
        <v>1040</v>
      </c>
      <c r="I2127" s="27">
        <v>2</v>
      </c>
      <c r="J2127" s="70">
        <f>432860+46260+158200+174070</f>
        <v>811390</v>
      </c>
      <c r="K2127" s="27">
        <f t="shared" si="162"/>
        <v>2318260</v>
      </c>
      <c r="N2127" s="27">
        <f t="shared" si="163"/>
        <v>2</v>
      </c>
    </row>
    <row r="2128" spans="1:16" x14ac:dyDescent="0.2">
      <c r="D2128" s="22" t="s">
        <v>4836</v>
      </c>
      <c r="E2128" s="67">
        <v>29.38</v>
      </c>
      <c r="F2128" s="24" t="s">
        <v>87</v>
      </c>
      <c r="G2128" s="25" t="s">
        <v>87</v>
      </c>
      <c r="K2128" s="27">
        <f t="shared" si="162"/>
        <v>0</v>
      </c>
      <c r="N2128" s="27">
        <f t="shared" si="163"/>
        <v>0</v>
      </c>
    </row>
    <row r="2129" spans="1:14" x14ac:dyDescent="0.2">
      <c r="D2129" s="22" t="s">
        <v>4837</v>
      </c>
      <c r="E2129" s="67">
        <v>97.733999999999995</v>
      </c>
      <c r="F2129" s="24" t="s">
        <v>87</v>
      </c>
      <c r="G2129" s="25" t="s">
        <v>87</v>
      </c>
      <c r="K2129" s="27">
        <f t="shared" si="162"/>
        <v>0</v>
      </c>
      <c r="N2129" s="27">
        <f t="shared" si="163"/>
        <v>0</v>
      </c>
    </row>
    <row r="2130" spans="1:14" x14ac:dyDescent="0.2">
      <c r="D2130" s="22" t="s">
        <v>4838</v>
      </c>
      <c r="E2130" s="67">
        <v>106</v>
      </c>
      <c r="F2130" s="24" t="s">
        <v>87</v>
      </c>
      <c r="G2130" s="25" t="s">
        <v>87</v>
      </c>
      <c r="K2130" s="27">
        <f t="shared" si="162"/>
        <v>0</v>
      </c>
      <c r="N2130" s="27">
        <f t="shared" si="163"/>
        <v>0</v>
      </c>
    </row>
    <row r="2131" spans="1:14" x14ac:dyDescent="0.2">
      <c r="A2131" s="67" t="s">
        <v>4841</v>
      </c>
      <c r="C2131" s="72">
        <v>43389</v>
      </c>
      <c r="D2131" s="22" t="s">
        <v>2096</v>
      </c>
      <c r="E2131" s="67" t="s">
        <v>2912</v>
      </c>
      <c r="F2131" s="24" t="s">
        <v>3917</v>
      </c>
      <c r="G2131" s="25" t="s">
        <v>4842</v>
      </c>
      <c r="H2131" s="24">
        <v>2010</v>
      </c>
      <c r="I2131" s="27">
        <v>0.5</v>
      </c>
      <c r="J2131" s="70">
        <v>13990</v>
      </c>
      <c r="K2131" s="27">
        <f t="shared" si="162"/>
        <v>39970</v>
      </c>
      <c r="N2131" s="27">
        <f t="shared" si="163"/>
        <v>0.5</v>
      </c>
    </row>
    <row r="2132" spans="1:14" x14ac:dyDescent="0.2">
      <c r="A2132" s="67">
        <v>785</v>
      </c>
      <c r="C2132" s="72">
        <v>43389</v>
      </c>
      <c r="D2132" s="22" t="s">
        <v>4843</v>
      </c>
      <c r="E2132" s="67">
        <v>11.962</v>
      </c>
      <c r="F2132" s="24" t="s">
        <v>4844</v>
      </c>
      <c r="G2132" s="25" t="s">
        <v>4845</v>
      </c>
      <c r="H2132" s="24">
        <v>1090</v>
      </c>
      <c r="I2132" s="27">
        <v>0.5</v>
      </c>
      <c r="J2132" s="70">
        <v>78380</v>
      </c>
      <c r="K2132" s="27">
        <f t="shared" si="162"/>
        <v>223940</v>
      </c>
      <c r="L2132" s="71">
        <v>325000</v>
      </c>
      <c r="M2132" s="71">
        <v>1300</v>
      </c>
      <c r="N2132" s="27">
        <f t="shared" si="163"/>
        <v>1300.5</v>
      </c>
    </row>
    <row r="2133" spans="1:14" x14ac:dyDescent="0.2">
      <c r="A2133" s="67">
        <v>786</v>
      </c>
      <c r="C2133" s="72">
        <v>43389</v>
      </c>
      <c r="D2133" s="22" t="s">
        <v>4846</v>
      </c>
      <c r="E2133" s="67" t="s">
        <v>4847</v>
      </c>
      <c r="F2133" s="24" t="s">
        <v>4848</v>
      </c>
      <c r="G2133" s="25" t="s">
        <v>4849</v>
      </c>
      <c r="H2133" s="24">
        <v>3010</v>
      </c>
      <c r="I2133" s="27">
        <v>0.5</v>
      </c>
      <c r="J2133" s="70">
        <v>34510</v>
      </c>
      <c r="K2133" s="27">
        <f t="shared" si="162"/>
        <v>98600</v>
      </c>
      <c r="L2133" s="71">
        <v>650000</v>
      </c>
      <c r="M2133" s="71">
        <v>260</v>
      </c>
      <c r="N2133" s="27">
        <f t="shared" si="163"/>
        <v>260.5</v>
      </c>
    </row>
    <row r="2134" spans="1:14" x14ac:dyDescent="0.2">
      <c r="A2134" s="67">
        <v>787</v>
      </c>
      <c r="C2134" s="72">
        <v>43389</v>
      </c>
      <c r="D2134" s="22" t="s">
        <v>2305</v>
      </c>
      <c r="E2134" s="67">
        <v>55.478000000000002</v>
      </c>
      <c r="F2134" s="24" t="s">
        <v>2317</v>
      </c>
      <c r="G2134" s="25" t="s">
        <v>4853</v>
      </c>
      <c r="H2134" s="24">
        <v>1190</v>
      </c>
      <c r="I2134" s="27">
        <v>4.5</v>
      </c>
      <c r="J2134" s="70">
        <v>1211870</v>
      </c>
      <c r="K2134" s="27">
        <f t="shared" si="162"/>
        <v>3462490</v>
      </c>
      <c r="L2134" s="71">
        <v>1200000</v>
      </c>
      <c r="M2134" s="71">
        <v>4800</v>
      </c>
      <c r="N2134" s="27">
        <f t="shared" si="163"/>
        <v>4804.5</v>
      </c>
    </row>
    <row r="2135" spans="1:14" x14ac:dyDescent="0.2">
      <c r="D2135" s="22" t="s">
        <v>2309</v>
      </c>
      <c r="E2135" s="67">
        <v>0.247</v>
      </c>
      <c r="F2135" s="24" t="s">
        <v>87</v>
      </c>
      <c r="G2135" s="25" t="s">
        <v>87</v>
      </c>
      <c r="H2135" s="24">
        <v>3010</v>
      </c>
      <c r="K2135" s="27">
        <f t="shared" si="162"/>
        <v>0</v>
      </c>
      <c r="N2135" s="27">
        <f t="shared" si="163"/>
        <v>0</v>
      </c>
    </row>
    <row r="2136" spans="1:14" x14ac:dyDescent="0.2">
      <c r="D2136" s="22" t="s">
        <v>2313</v>
      </c>
      <c r="E2136" s="67">
        <v>0.27900000000000003</v>
      </c>
      <c r="F2136" s="24" t="s">
        <v>87</v>
      </c>
      <c r="G2136" s="25" t="s">
        <v>87</v>
      </c>
      <c r="K2136" s="27">
        <f t="shared" si="162"/>
        <v>0</v>
      </c>
      <c r="N2136" s="27">
        <f t="shared" si="163"/>
        <v>0</v>
      </c>
    </row>
    <row r="2137" spans="1:14" x14ac:dyDescent="0.2">
      <c r="D2137" s="22" t="s">
        <v>2310</v>
      </c>
      <c r="E2137" s="67">
        <v>0.47699999999999998</v>
      </c>
      <c r="F2137" s="24" t="s">
        <v>87</v>
      </c>
      <c r="G2137" s="25" t="s">
        <v>87</v>
      </c>
      <c r="K2137" s="27">
        <f t="shared" si="162"/>
        <v>0</v>
      </c>
      <c r="N2137" s="27">
        <f t="shared" si="163"/>
        <v>0</v>
      </c>
    </row>
    <row r="2138" spans="1:14" x14ac:dyDescent="0.2">
      <c r="D2138" s="22" t="s">
        <v>2314</v>
      </c>
      <c r="E2138" s="67">
        <v>0.11899999999999999</v>
      </c>
      <c r="F2138" s="24" t="s">
        <v>87</v>
      </c>
      <c r="G2138" s="25" t="s">
        <v>87</v>
      </c>
      <c r="K2138" s="27">
        <f t="shared" si="162"/>
        <v>0</v>
      </c>
      <c r="N2138" s="27">
        <f t="shared" si="163"/>
        <v>0</v>
      </c>
    </row>
    <row r="2139" spans="1:14" x14ac:dyDescent="0.2">
      <c r="D2139" s="22" t="s">
        <v>2306</v>
      </c>
      <c r="E2139" s="67">
        <v>1.8779999999999999</v>
      </c>
      <c r="F2139" s="24" t="s">
        <v>87</v>
      </c>
      <c r="G2139" s="25" t="s">
        <v>87</v>
      </c>
      <c r="K2139" s="27">
        <f t="shared" si="162"/>
        <v>0</v>
      </c>
      <c r="N2139" s="27">
        <f t="shared" si="163"/>
        <v>0</v>
      </c>
    </row>
    <row r="2140" spans="1:14" x14ac:dyDescent="0.2">
      <c r="D2140" s="22" t="s">
        <v>2304</v>
      </c>
      <c r="E2140" s="67">
        <v>60.402000000000001</v>
      </c>
      <c r="F2140" s="24" t="s">
        <v>87</v>
      </c>
      <c r="G2140" s="25" t="s">
        <v>87</v>
      </c>
      <c r="K2140" s="27">
        <f t="shared" si="162"/>
        <v>0</v>
      </c>
      <c r="N2140" s="27">
        <f t="shared" si="163"/>
        <v>0</v>
      </c>
    </row>
    <row r="2141" spans="1:14" x14ac:dyDescent="0.2">
      <c r="D2141" s="22" t="s">
        <v>2315</v>
      </c>
      <c r="E2141" s="67">
        <v>1.4139999999999999</v>
      </c>
      <c r="F2141" s="24" t="s">
        <v>87</v>
      </c>
      <c r="G2141" s="25" t="s">
        <v>87</v>
      </c>
      <c r="K2141" s="27">
        <f t="shared" si="162"/>
        <v>0</v>
      </c>
      <c r="N2141" s="27">
        <f t="shared" si="163"/>
        <v>0</v>
      </c>
    </row>
    <row r="2142" spans="1:14" x14ac:dyDescent="0.2">
      <c r="D2142" s="22" t="s">
        <v>2311</v>
      </c>
      <c r="E2142" s="67">
        <v>7.3999999999999996E-2</v>
      </c>
      <c r="F2142" s="24" t="s">
        <v>87</v>
      </c>
      <c r="G2142" s="25" t="s">
        <v>87</v>
      </c>
      <c r="K2142" s="27">
        <f t="shared" si="162"/>
        <v>0</v>
      </c>
      <c r="N2142" s="27">
        <f t="shared" si="163"/>
        <v>0</v>
      </c>
    </row>
    <row r="2143" spans="1:14" x14ac:dyDescent="0.2">
      <c r="A2143" s="67">
        <v>789</v>
      </c>
      <c r="C2143" s="72">
        <v>43389</v>
      </c>
      <c r="D2143" s="22" t="s">
        <v>4854</v>
      </c>
      <c r="E2143" s="67" t="s">
        <v>4855</v>
      </c>
      <c r="F2143" s="24" t="s">
        <v>4856</v>
      </c>
      <c r="G2143" s="25" t="s">
        <v>4857</v>
      </c>
      <c r="H2143" s="24">
        <v>3010</v>
      </c>
      <c r="I2143" s="27">
        <v>0.5</v>
      </c>
      <c r="J2143" s="70">
        <v>55250</v>
      </c>
      <c r="K2143" s="27">
        <f t="shared" si="162"/>
        <v>157860</v>
      </c>
      <c r="L2143" s="71">
        <v>179000</v>
      </c>
      <c r="M2143" s="71">
        <v>716</v>
      </c>
      <c r="N2143" s="27">
        <f t="shared" si="163"/>
        <v>716.5</v>
      </c>
    </row>
    <row r="2144" spans="1:14" x14ac:dyDescent="0.2">
      <c r="A2144" s="67" t="s">
        <v>4858</v>
      </c>
      <c r="C2144" s="72">
        <v>43389</v>
      </c>
      <c r="D2144" s="22" t="s">
        <v>4859</v>
      </c>
      <c r="E2144" s="67">
        <v>0.11550000000000001</v>
      </c>
      <c r="F2144" s="24" t="s">
        <v>4862</v>
      </c>
      <c r="G2144" s="24" t="s">
        <v>4862</v>
      </c>
      <c r="H2144" s="24">
        <v>3010</v>
      </c>
      <c r="I2144" s="27">
        <v>1.5</v>
      </c>
      <c r="J2144" s="70">
        <v>16710</v>
      </c>
      <c r="K2144" s="27">
        <f t="shared" si="162"/>
        <v>47740</v>
      </c>
      <c r="N2144" s="27">
        <f t="shared" si="163"/>
        <v>1.5</v>
      </c>
    </row>
    <row r="2145" spans="1:15" x14ac:dyDescent="0.2">
      <c r="D2145" s="22" t="s">
        <v>4860</v>
      </c>
      <c r="E2145" s="67">
        <v>0.2215</v>
      </c>
      <c r="F2145" s="24" t="s">
        <v>87</v>
      </c>
      <c r="G2145" s="25" t="s">
        <v>87</v>
      </c>
      <c r="K2145" s="27">
        <f t="shared" si="162"/>
        <v>0</v>
      </c>
      <c r="N2145" s="27">
        <f t="shared" si="163"/>
        <v>0</v>
      </c>
    </row>
    <row r="2146" spans="1:15" x14ac:dyDescent="0.2">
      <c r="D2146" s="22" t="s">
        <v>4861</v>
      </c>
      <c r="E2146" s="67">
        <v>9.4E-2</v>
      </c>
      <c r="F2146" s="24" t="s">
        <v>87</v>
      </c>
      <c r="G2146" s="25" t="s">
        <v>87</v>
      </c>
      <c r="K2146" s="27">
        <f t="shared" si="162"/>
        <v>0</v>
      </c>
      <c r="N2146" s="27">
        <f t="shared" si="163"/>
        <v>0</v>
      </c>
    </row>
    <row r="2147" spans="1:15" x14ac:dyDescent="0.2">
      <c r="A2147" s="67">
        <v>790</v>
      </c>
      <c r="C2147" s="72">
        <v>43389</v>
      </c>
      <c r="D2147" s="22" t="s">
        <v>4863</v>
      </c>
      <c r="E2147" s="67" t="s">
        <v>4248</v>
      </c>
      <c r="F2147" s="24" t="s">
        <v>4249</v>
      </c>
      <c r="G2147" s="25" t="s">
        <v>4864</v>
      </c>
      <c r="H2147" s="24">
        <v>3010</v>
      </c>
      <c r="I2147" s="27">
        <v>0.5</v>
      </c>
      <c r="J2147" s="70">
        <v>17170</v>
      </c>
      <c r="K2147" s="27">
        <f t="shared" si="162"/>
        <v>49060</v>
      </c>
      <c r="L2147" s="71">
        <v>23500</v>
      </c>
      <c r="M2147" s="71">
        <v>94</v>
      </c>
      <c r="N2147" s="27">
        <f t="shared" si="163"/>
        <v>94.5</v>
      </c>
    </row>
    <row r="2148" spans="1:15" x14ac:dyDescent="0.2">
      <c r="A2148" s="67" t="s">
        <v>4865</v>
      </c>
      <c r="C2148" s="72">
        <v>43389</v>
      </c>
      <c r="D2148" s="22" t="s">
        <v>4866</v>
      </c>
      <c r="E2148" s="67" t="s">
        <v>4867</v>
      </c>
      <c r="F2148" s="24" t="s">
        <v>141</v>
      </c>
      <c r="G2148" s="25" t="s">
        <v>142</v>
      </c>
      <c r="H2148" s="24">
        <v>3010</v>
      </c>
      <c r="I2148" s="27">
        <v>0.5</v>
      </c>
      <c r="J2148" s="70">
        <v>26970</v>
      </c>
      <c r="K2148" s="27">
        <f t="shared" si="162"/>
        <v>77060</v>
      </c>
      <c r="N2148" s="27">
        <f t="shared" si="163"/>
        <v>0.5</v>
      </c>
    </row>
    <row r="2149" spans="1:15" x14ac:dyDescent="0.2">
      <c r="A2149" s="67">
        <v>791</v>
      </c>
      <c r="C2149" s="72">
        <v>43389</v>
      </c>
      <c r="D2149" s="22" t="s">
        <v>4868</v>
      </c>
      <c r="E2149" s="67">
        <v>8.1</v>
      </c>
      <c r="F2149" s="24" t="s">
        <v>4869</v>
      </c>
      <c r="G2149" s="25" t="s">
        <v>4870</v>
      </c>
      <c r="H2149" s="24">
        <v>1100</v>
      </c>
      <c r="I2149" s="27">
        <v>0.5</v>
      </c>
      <c r="J2149" s="70">
        <v>7540</v>
      </c>
      <c r="K2149" s="27">
        <f t="shared" si="162"/>
        <v>21540</v>
      </c>
      <c r="L2149" s="71">
        <v>34300</v>
      </c>
      <c r="M2149" s="71">
        <v>137.19999999999999</v>
      </c>
      <c r="N2149" s="27">
        <f t="shared" si="163"/>
        <v>137.69999999999999</v>
      </c>
    </row>
    <row r="2150" spans="1:15" x14ac:dyDescent="0.2">
      <c r="A2150" s="67">
        <v>792</v>
      </c>
      <c r="C2150" s="72">
        <v>43390</v>
      </c>
      <c r="D2150" s="22" t="s">
        <v>4874</v>
      </c>
      <c r="E2150" s="67" t="s">
        <v>4875</v>
      </c>
      <c r="F2150" s="24" t="s">
        <v>4876</v>
      </c>
      <c r="G2150" s="25" t="s">
        <v>4877</v>
      </c>
      <c r="H2150" s="24">
        <v>3010</v>
      </c>
      <c r="I2150" s="27">
        <v>0.5</v>
      </c>
      <c r="J2150" s="70">
        <v>22180</v>
      </c>
      <c r="K2150" s="27">
        <f t="shared" si="162"/>
        <v>63370</v>
      </c>
      <c r="L2150" s="71">
        <v>57000</v>
      </c>
      <c r="M2150" s="71">
        <v>228</v>
      </c>
      <c r="N2150" s="27">
        <f t="shared" si="163"/>
        <v>228.5</v>
      </c>
    </row>
    <row r="2151" spans="1:15" x14ac:dyDescent="0.2">
      <c r="A2151" s="67">
        <v>793</v>
      </c>
      <c r="C2151" s="72">
        <v>43390</v>
      </c>
      <c r="D2151" s="22" t="s">
        <v>4859</v>
      </c>
      <c r="E2151" s="67">
        <v>0.1452</v>
      </c>
      <c r="F2151" s="24" t="s">
        <v>4862</v>
      </c>
      <c r="G2151" s="25" t="s">
        <v>4882</v>
      </c>
      <c r="H2151" s="24">
        <v>3010</v>
      </c>
      <c r="I2151" s="27">
        <v>1.5</v>
      </c>
      <c r="J2151" s="70">
        <v>45960</v>
      </c>
      <c r="K2151" s="27">
        <f t="shared" si="162"/>
        <v>131310</v>
      </c>
      <c r="L2151" s="71">
        <v>169000</v>
      </c>
      <c r="M2151" s="71">
        <v>676</v>
      </c>
      <c r="N2151" s="27">
        <f t="shared" si="163"/>
        <v>677.5</v>
      </c>
    </row>
    <row r="2152" spans="1:15" x14ac:dyDescent="0.2">
      <c r="D2152" s="22" t="s">
        <v>4861</v>
      </c>
      <c r="E2152" s="67">
        <v>0.2787</v>
      </c>
      <c r="F2152" s="24" t="s">
        <v>87</v>
      </c>
      <c r="G2152" s="25" t="s">
        <v>87</v>
      </c>
      <c r="K2152" s="27">
        <f t="shared" si="162"/>
        <v>0</v>
      </c>
      <c r="N2152" s="27">
        <f t="shared" si="163"/>
        <v>0</v>
      </c>
    </row>
    <row r="2153" spans="1:15" s="43" customFormat="1" x14ac:dyDescent="0.2">
      <c r="A2153" s="39"/>
      <c r="B2153" s="40"/>
      <c r="C2153" s="41"/>
      <c r="D2153" s="42" t="s">
        <v>4860</v>
      </c>
      <c r="E2153" s="39">
        <v>0.1293</v>
      </c>
      <c r="F2153" s="43" t="s">
        <v>87</v>
      </c>
      <c r="G2153" s="44" t="s">
        <v>87</v>
      </c>
      <c r="I2153" s="45"/>
      <c r="J2153" s="45"/>
      <c r="K2153" s="45">
        <f t="shared" si="162"/>
        <v>0</v>
      </c>
      <c r="L2153" s="46"/>
      <c r="M2153" s="46"/>
      <c r="N2153" s="45">
        <f t="shared" si="163"/>
        <v>0</v>
      </c>
      <c r="O2153" s="47"/>
    </row>
    <row r="2154" spans="1:15" x14ac:dyDescent="0.2">
      <c r="N2154" s="27">
        <f>SUM(N2126:N2153)</f>
        <v>8261.2000000000007</v>
      </c>
      <c r="O2154" s="36">
        <v>69102</v>
      </c>
    </row>
    <row r="2156" spans="1:15" x14ac:dyDescent="0.2">
      <c r="A2156" s="67" t="s">
        <v>4878</v>
      </c>
      <c r="C2156" s="72">
        <v>43390</v>
      </c>
      <c r="D2156" s="22" t="s">
        <v>4879</v>
      </c>
      <c r="E2156" s="67">
        <v>10</v>
      </c>
      <c r="F2156" s="24" t="s">
        <v>4880</v>
      </c>
      <c r="G2156" s="25" t="s">
        <v>4881</v>
      </c>
      <c r="H2156" s="24">
        <v>1160</v>
      </c>
      <c r="I2156" s="27">
        <v>0.5</v>
      </c>
      <c r="J2156" s="70">
        <v>34900</v>
      </c>
      <c r="K2156" s="27">
        <f>ROUND(J2156/0.35,-1)</f>
        <v>99710</v>
      </c>
      <c r="N2156" s="27">
        <f>SUM(I2156+M2156)</f>
        <v>0.5</v>
      </c>
    </row>
    <row r="2157" spans="1:15" x14ac:dyDescent="0.2">
      <c r="D2157" s="22" t="s">
        <v>4829</v>
      </c>
      <c r="E2157" s="67" t="s">
        <v>4831</v>
      </c>
      <c r="F2157" s="24" t="s">
        <v>87</v>
      </c>
      <c r="G2157" s="25" t="s">
        <v>87</v>
      </c>
      <c r="K2157" s="27">
        <f>ROUND(J2157/0.35,-1)</f>
        <v>0</v>
      </c>
      <c r="N2157" s="27">
        <f>SUM(I2157+M2157)</f>
        <v>0</v>
      </c>
    </row>
    <row r="2158" spans="1:15" x14ac:dyDescent="0.2">
      <c r="A2158" s="67">
        <v>796</v>
      </c>
      <c r="C2158" s="72">
        <v>43390</v>
      </c>
      <c r="D2158" s="22" t="s">
        <v>4883</v>
      </c>
      <c r="E2158" s="67" t="s">
        <v>213</v>
      </c>
      <c r="F2158" s="24" t="s">
        <v>4884</v>
      </c>
      <c r="G2158" s="25" t="s">
        <v>4885</v>
      </c>
      <c r="H2158" s="24">
        <v>1190</v>
      </c>
      <c r="I2158" s="27">
        <v>0.5</v>
      </c>
      <c r="J2158" s="70">
        <v>32960</v>
      </c>
      <c r="K2158" s="27">
        <f t="shared" si="162"/>
        <v>94170</v>
      </c>
      <c r="L2158" s="71">
        <v>61500</v>
      </c>
      <c r="M2158" s="71">
        <v>246</v>
      </c>
      <c r="N2158" s="27">
        <f t="shared" si="163"/>
        <v>246.5</v>
      </c>
    </row>
    <row r="2159" spans="1:15" x14ac:dyDescent="0.2">
      <c r="A2159" s="67">
        <v>797</v>
      </c>
      <c r="C2159" s="72">
        <v>43390</v>
      </c>
      <c r="D2159" s="22" t="s">
        <v>4886</v>
      </c>
      <c r="E2159" s="67" t="s">
        <v>237</v>
      </c>
      <c r="F2159" s="24" t="s">
        <v>1043</v>
      </c>
      <c r="G2159" s="25" t="s">
        <v>4887</v>
      </c>
      <c r="H2159" s="24">
        <v>2050</v>
      </c>
      <c r="I2159" s="27">
        <v>0.5</v>
      </c>
      <c r="J2159" s="70">
        <v>10820</v>
      </c>
      <c r="K2159" s="27">
        <f t="shared" si="162"/>
        <v>30910</v>
      </c>
      <c r="L2159" s="71">
        <v>10000</v>
      </c>
      <c r="M2159" s="71">
        <v>40</v>
      </c>
      <c r="N2159" s="27">
        <f t="shared" si="163"/>
        <v>40.5</v>
      </c>
    </row>
    <row r="2160" spans="1:15" x14ac:dyDescent="0.2">
      <c r="A2160" s="67">
        <v>794</v>
      </c>
      <c r="C2160" s="72">
        <v>43390</v>
      </c>
      <c r="D2160" s="22" t="s">
        <v>4888</v>
      </c>
      <c r="E2160" s="67">
        <v>6.3743999999999996</v>
      </c>
      <c r="F2160" s="24" t="s">
        <v>4889</v>
      </c>
      <c r="G2160" s="25" t="s">
        <v>4890</v>
      </c>
      <c r="H2160" s="24">
        <v>1070</v>
      </c>
      <c r="I2160" s="27">
        <v>0.5</v>
      </c>
      <c r="J2160" s="70">
        <v>10000</v>
      </c>
      <c r="K2160" s="27">
        <f t="shared" si="162"/>
        <v>28570</v>
      </c>
      <c r="L2160" s="71">
        <v>24900</v>
      </c>
      <c r="M2160" s="71">
        <v>99.6</v>
      </c>
      <c r="N2160" s="27">
        <f t="shared" si="163"/>
        <v>100.1</v>
      </c>
    </row>
    <row r="2161" spans="1:15" x14ac:dyDescent="0.2">
      <c r="A2161" s="67">
        <v>795</v>
      </c>
      <c r="C2161" s="72">
        <v>43390</v>
      </c>
      <c r="D2161" s="22" t="s">
        <v>4891</v>
      </c>
      <c r="E2161" s="67" t="s">
        <v>4892</v>
      </c>
      <c r="F2161" s="24" t="s">
        <v>4893</v>
      </c>
      <c r="G2161" s="25" t="s">
        <v>4894</v>
      </c>
      <c r="H2161" s="24">
        <v>3010</v>
      </c>
      <c r="I2161" s="27">
        <v>0.5</v>
      </c>
      <c r="J2161" s="70">
        <v>19670</v>
      </c>
      <c r="K2161" s="27">
        <f t="shared" si="162"/>
        <v>56200</v>
      </c>
      <c r="L2161" s="71">
        <v>50000</v>
      </c>
      <c r="M2161" s="71">
        <v>200</v>
      </c>
      <c r="N2161" s="27">
        <f t="shared" si="163"/>
        <v>200.5</v>
      </c>
    </row>
    <row r="2162" spans="1:15" x14ac:dyDescent="0.2">
      <c r="A2162" s="67" t="s">
        <v>4895</v>
      </c>
      <c r="C2162" s="72">
        <v>43391</v>
      </c>
      <c r="D2162" s="22" t="s">
        <v>4896</v>
      </c>
      <c r="E2162" s="67">
        <v>74</v>
      </c>
      <c r="F2162" s="24" t="s">
        <v>4897</v>
      </c>
      <c r="G2162" s="25" t="s">
        <v>4898</v>
      </c>
      <c r="H2162" s="24">
        <v>1160</v>
      </c>
      <c r="I2162" s="27">
        <v>0.5</v>
      </c>
      <c r="J2162" s="70">
        <v>116640</v>
      </c>
      <c r="K2162" s="27">
        <f t="shared" si="162"/>
        <v>333260</v>
      </c>
      <c r="N2162" s="27">
        <f t="shared" si="163"/>
        <v>0.5</v>
      </c>
    </row>
    <row r="2163" spans="1:15" x14ac:dyDescent="0.2">
      <c r="A2163" s="67">
        <v>800</v>
      </c>
      <c r="C2163" s="72">
        <v>43391</v>
      </c>
      <c r="D2163" s="22" t="s">
        <v>4900</v>
      </c>
      <c r="E2163" s="67">
        <v>53.095999999999997</v>
      </c>
      <c r="F2163" s="24" t="s">
        <v>4902</v>
      </c>
      <c r="G2163" s="25" t="s">
        <v>4903</v>
      </c>
      <c r="H2163" s="24">
        <v>1220</v>
      </c>
      <c r="I2163" s="27">
        <v>1</v>
      </c>
      <c r="J2163" s="70">
        <f>55300+69470</f>
        <v>124770</v>
      </c>
      <c r="K2163" s="27">
        <f t="shared" si="162"/>
        <v>356490</v>
      </c>
      <c r="L2163" s="71">
        <v>435000</v>
      </c>
      <c r="M2163" s="71">
        <v>1740</v>
      </c>
      <c r="N2163" s="27">
        <f t="shared" si="163"/>
        <v>1741</v>
      </c>
    </row>
    <row r="2164" spans="1:15" x14ac:dyDescent="0.2">
      <c r="D2164" s="22" t="s">
        <v>4901</v>
      </c>
      <c r="F2164" s="24" t="s">
        <v>87</v>
      </c>
      <c r="G2164" s="25" t="s">
        <v>87</v>
      </c>
      <c r="H2164" s="24">
        <v>1010</v>
      </c>
      <c r="K2164" s="27">
        <f t="shared" si="162"/>
        <v>0</v>
      </c>
      <c r="N2164" s="27">
        <f t="shared" si="163"/>
        <v>0</v>
      </c>
    </row>
    <row r="2165" spans="1:15" x14ac:dyDescent="0.2">
      <c r="A2165" s="67">
        <v>799</v>
      </c>
      <c r="C2165" s="72">
        <v>43391</v>
      </c>
      <c r="D2165" s="22" t="s">
        <v>4904</v>
      </c>
      <c r="E2165" s="67">
        <v>1.9930000000000001</v>
      </c>
      <c r="F2165" s="24" t="s">
        <v>4905</v>
      </c>
      <c r="G2165" s="25" t="s">
        <v>4906</v>
      </c>
      <c r="H2165" s="24">
        <v>1060</v>
      </c>
      <c r="I2165" s="27">
        <v>0.5</v>
      </c>
      <c r="J2165" s="70">
        <v>3520</v>
      </c>
      <c r="K2165" s="27">
        <f t="shared" si="162"/>
        <v>10060</v>
      </c>
      <c r="L2165" s="71">
        <v>3000</v>
      </c>
      <c r="M2165" s="71">
        <v>12</v>
      </c>
      <c r="N2165" s="27">
        <f t="shared" si="163"/>
        <v>12.5</v>
      </c>
    </row>
    <row r="2166" spans="1:15" x14ac:dyDescent="0.2">
      <c r="A2166" s="67">
        <v>801</v>
      </c>
      <c r="C2166" s="72">
        <v>43391</v>
      </c>
      <c r="D2166" s="22" t="s">
        <v>4907</v>
      </c>
      <c r="E2166" s="67">
        <v>2.67</v>
      </c>
      <c r="F2166" s="24" t="s">
        <v>4908</v>
      </c>
      <c r="G2166" s="25" t="s">
        <v>4909</v>
      </c>
      <c r="H2166" s="24">
        <v>1030</v>
      </c>
      <c r="I2166" s="27">
        <v>0.5</v>
      </c>
      <c r="J2166" s="70">
        <v>9070</v>
      </c>
      <c r="K2166" s="27">
        <f t="shared" si="162"/>
        <v>25910</v>
      </c>
      <c r="L2166" s="71">
        <v>23000</v>
      </c>
      <c r="M2166" s="71">
        <v>92</v>
      </c>
      <c r="N2166" s="27">
        <f t="shared" si="163"/>
        <v>92.5</v>
      </c>
    </row>
    <row r="2167" spans="1:15" x14ac:dyDescent="0.2">
      <c r="A2167" s="67">
        <v>802</v>
      </c>
      <c r="C2167" s="72">
        <v>43391</v>
      </c>
      <c r="D2167" s="22" t="s">
        <v>4910</v>
      </c>
      <c r="E2167" s="67" t="s">
        <v>4913</v>
      </c>
      <c r="F2167" s="24" t="s">
        <v>4914</v>
      </c>
      <c r="G2167" s="25" t="s">
        <v>4915</v>
      </c>
      <c r="H2167" s="24">
        <v>599</v>
      </c>
      <c r="I2167" s="27">
        <v>1.5</v>
      </c>
      <c r="J2167" s="70">
        <f>2270+1100+530</f>
        <v>3900</v>
      </c>
      <c r="K2167" s="27">
        <f t="shared" si="162"/>
        <v>11140</v>
      </c>
      <c r="L2167" s="71">
        <v>35000</v>
      </c>
      <c r="M2167" s="71">
        <v>140</v>
      </c>
      <c r="N2167" s="27">
        <f t="shared" si="163"/>
        <v>141.5</v>
      </c>
    </row>
    <row r="2168" spans="1:15" x14ac:dyDescent="0.2">
      <c r="D2168" s="22" t="s">
        <v>4911</v>
      </c>
      <c r="E2168" s="67" t="s">
        <v>4913</v>
      </c>
      <c r="F2168" s="24" t="s">
        <v>87</v>
      </c>
      <c r="H2168" s="24">
        <v>599</v>
      </c>
      <c r="K2168" s="27">
        <f t="shared" si="162"/>
        <v>0</v>
      </c>
      <c r="N2168" s="27">
        <f t="shared" si="163"/>
        <v>0</v>
      </c>
    </row>
    <row r="2169" spans="1:15" x14ac:dyDescent="0.2">
      <c r="D2169" s="22" t="s">
        <v>4912</v>
      </c>
      <c r="E2169" s="67" t="s">
        <v>4913</v>
      </c>
      <c r="F2169" s="24" t="s">
        <v>87</v>
      </c>
      <c r="H2169" s="24">
        <v>500</v>
      </c>
      <c r="K2169" s="27">
        <f t="shared" si="162"/>
        <v>0</v>
      </c>
      <c r="N2169" s="27">
        <f t="shared" si="163"/>
        <v>0</v>
      </c>
    </row>
    <row r="2170" spans="1:15" x14ac:dyDescent="0.2">
      <c r="A2170" s="67" t="s">
        <v>4916</v>
      </c>
      <c r="C2170" s="72">
        <v>43391</v>
      </c>
      <c r="D2170" s="22" t="s">
        <v>4917</v>
      </c>
      <c r="E2170" s="67">
        <v>0.13089999999999999</v>
      </c>
      <c r="F2170" s="24" t="s">
        <v>4930</v>
      </c>
      <c r="G2170" s="25" t="s">
        <v>4931</v>
      </c>
      <c r="H2170" s="24">
        <v>500</v>
      </c>
      <c r="I2170" s="27">
        <v>3.5</v>
      </c>
      <c r="J2170" s="70">
        <f>1070+23000+2660+2090+1050+1030+290</f>
        <v>31190</v>
      </c>
      <c r="K2170" s="27">
        <f t="shared" si="162"/>
        <v>89110</v>
      </c>
      <c r="N2170" s="27">
        <f t="shared" si="163"/>
        <v>3.5</v>
      </c>
    </row>
    <row r="2171" spans="1:15" x14ac:dyDescent="0.2">
      <c r="D2171" s="22" t="s">
        <v>4918</v>
      </c>
      <c r="E2171" s="67" t="s">
        <v>4924</v>
      </c>
      <c r="F2171" s="24" t="s">
        <v>87</v>
      </c>
      <c r="G2171" s="25" t="s">
        <v>87</v>
      </c>
      <c r="H2171" s="24">
        <v>510</v>
      </c>
      <c r="K2171" s="27">
        <f t="shared" si="162"/>
        <v>0</v>
      </c>
      <c r="N2171" s="27">
        <f t="shared" si="163"/>
        <v>0</v>
      </c>
    </row>
    <row r="2172" spans="1:15" x14ac:dyDescent="0.2">
      <c r="D2172" s="22" t="s">
        <v>4919</v>
      </c>
      <c r="E2172" s="67" t="s">
        <v>4925</v>
      </c>
      <c r="F2172" s="24" t="s">
        <v>87</v>
      </c>
      <c r="G2172" s="25" t="s">
        <v>87</v>
      </c>
      <c r="H2172" s="24">
        <v>599</v>
      </c>
      <c r="K2172" s="27">
        <f t="shared" si="162"/>
        <v>0</v>
      </c>
      <c r="N2172" s="27">
        <f t="shared" si="163"/>
        <v>0</v>
      </c>
    </row>
    <row r="2173" spans="1:15" x14ac:dyDescent="0.2">
      <c r="D2173" s="22" t="s">
        <v>4920</v>
      </c>
      <c r="E2173" s="67" t="s">
        <v>4926</v>
      </c>
      <c r="F2173" s="24" t="s">
        <v>87</v>
      </c>
      <c r="G2173" s="25" t="s">
        <v>87</v>
      </c>
      <c r="H2173" s="24">
        <v>500</v>
      </c>
      <c r="K2173" s="27">
        <f t="shared" si="162"/>
        <v>0</v>
      </c>
      <c r="N2173" s="27">
        <f t="shared" si="163"/>
        <v>0</v>
      </c>
    </row>
    <row r="2174" spans="1:15" x14ac:dyDescent="0.2">
      <c r="D2174" s="22" t="s">
        <v>4921</v>
      </c>
      <c r="E2174" s="67" t="s">
        <v>4927</v>
      </c>
      <c r="F2174" s="24" t="s">
        <v>87</v>
      </c>
      <c r="G2174" s="25" t="s">
        <v>87</v>
      </c>
      <c r="H2174" s="24">
        <v>500</v>
      </c>
      <c r="K2174" s="27">
        <f t="shared" si="162"/>
        <v>0</v>
      </c>
      <c r="N2174" s="27">
        <f t="shared" si="163"/>
        <v>0</v>
      </c>
    </row>
    <row r="2175" spans="1:15" x14ac:dyDescent="0.2">
      <c r="D2175" s="22" t="s">
        <v>4922</v>
      </c>
      <c r="E2175" s="67" t="s">
        <v>4928</v>
      </c>
      <c r="F2175" s="24" t="s">
        <v>87</v>
      </c>
      <c r="G2175" s="25" t="s">
        <v>87</v>
      </c>
      <c r="H2175" s="24">
        <v>500</v>
      </c>
      <c r="K2175" s="27">
        <f t="shared" si="162"/>
        <v>0</v>
      </c>
      <c r="N2175" s="27">
        <f t="shared" si="163"/>
        <v>0</v>
      </c>
    </row>
    <row r="2176" spans="1:15" s="43" customFormat="1" x14ac:dyDescent="0.2">
      <c r="A2176" s="39"/>
      <c r="B2176" s="40"/>
      <c r="C2176" s="41"/>
      <c r="D2176" s="42" t="s">
        <v>4923</v>
      </c>
      <c r="E2176" s="39" t="s">
        <v>4929</v>
      </c>
      <c r="F2176" s="43" t="s">
        <v>87</v>
      </c>
      <c r="G2176" s="44" t="s">
        <v>87</v>
      </c>
      <c r="H2176" s="43">
        <v>599</v>
      </c>
      <c r="I2176" s="45"/>
      <c r="J2176" s="45"/>
      <c r="K2176" s="45">
        <f t="shared" si="162"/>
        <v>0</v>
      </c>
      <c r="L2176" s="46"/>
      <c r="M2176" s="46"/>
      <c r="N2176" s="45">
        <f t="shared" si="163"/>
        <v>0</v>
      </c>
      <c r="O2176" s="47"/>
    </row>
    <row r="2177" spans="1:16" x14ac:dyDescent="0.2">
      <c r="N2177" s="27">
        <f>SUM(N2156:N2176)</f>
        <v>2579.6</v>
      </c>
      <c r="O2177" s="36">
        <v>69127</v>
      </c>
    </row>
    <row r="2179" spans="1:16" x14ac:dyDescent="0.2">
      <c r="A2179" s="67">
        <v>780</v>
      </c>
      <c r="C2179" s="72">
        <v>43385</v>
      </c>
      <c r="D2179" s="22" t="s">
        <v>4813</v>
      </c>
      <c r="E2179" s="67">
        <v>0.48799999999999999</v>
      </c>
      <c r="F2179" s="24" t="s">
        <v>4814</v>
      </c>
      <c r="G2179" s="25" t="s">
        <v>4815</v>
      </c>
      <c r="H2179" s="24">
        <v>1040</v>
      </c>
      <c r="I2179" s="27">
        <v>0.5</v>
      </c>
      <c r="J2179" s="70">
        <v>22050</v>
      </c>
      <c r="K2179" s="27">
        <f>ROUND(J2179/0.35,-1)</f>
        <v>63000</v>
      </c>
      <c r="L2179" s="71">
        <v>136000</v>
      </c>
      <c r="M2179" s="71">
        <v>544</v>
      </c>
      <c r="N2179" s="27">
        <f>SUM(I2179+M2179)</f>
        <v>544.5</v>
      </c>
      <c r="O2179" s="38"/>
    </row>
    <row r="2180" spans="1:16" x14ac:dyDescent="0.2">
      <c r="A2180" s="67">
        <v>784</v>
      </c>
      <c r="C2180" s="72">
        <v>43389</v>
      </c>
      <c r="D2180" s="22" t="s">
        <v>4828</v>
      </c>
      <c r="E2180" s="67" t="s">
        <v>4830</v>
      </c>
      <c r="F2180" s="24" t="s">
        <v>4832</v>
      </c>
      <c r="G2180" s="25" t="s">
        <v>4833</v>
      </c>
      <c r="H2180" s="24">
        <v>2050</v>
      </c>
      <c r="I2180" s="27">
        <v>1</v>
      </c>
      <c r="J2180" s="70">
        <v>27710</v>
      </c>
      <c r="K2180" s="27">
        <f>ROUND(J2180/0.35,-1)</f>
        <v>79170</v>
      </c>
      <c r="L2180" s="71">
        <v>54400</v>
      </c>
      <c r="M2180" s="71">
        <v>217.6</v>
      </c>
      <c r="N2180" s="27">
        <f>SUM(I2180+M2180)</f>
        <v>218.6</v>
      </c>
      <c r="O2180" s="38" t="s">
        <v>4932</v>
      </c>
    </row>
    <row r="2181" spans="1:16" x14ac:dyDescent="0.2">
      <c r="A2181" s="67">
        <v>788</v>
      </c>
      <c r="C2181" s="72">
        <v>43389</v>
      </c>
      <c r="D2181" s="22" t="s">
        <v>4850</v>
      </c>
      <c r="E2181" s="67">
        <v>2</v>
      </c>
      <c r="F2181" s="24" t="s">
        <v>4851</v>
      </c>
      <c r="G2181" s="25" t="s">
        <v>4852</v>
      </c>
      <c r="H2181" s="24">
        <v>1130</v>
      </c>
      <c r="I2181" s="27">
        <v>0.5</v>
      </c>
      <c r="J2181" s="70">
        <v>9010</v>
      </c>
      <c r="K2181" s="27">
        <f>ROUND(J2181/0.35,-1)</f>
        <v>25740</v>
      </c>
      <c r="L2181" s="71">
        <v>60000</v>
      </c>
      <c r="M2181" s="71">
        <v>240</v>
      </c>
      <c r="N2181" s="27">
        <v>240.5</v>
      </c>
      <c r="O2181" s="38"/>
    </row>
    <row r="2182" spans="1:16" x14ac:dyDescent="0.2">
      <c r="A2182" s="67">
        <v>803</v>
      </c>
      <c r="C2182" s="72">
        <v>43392</v>
      </c>
      <c r="D2182" s="22" t="s">
        <v>1699</v>
      </c>
      <c r="E2182" s="67" t="s">
        <v>1700</v>
      </c>
      <c r="F2182" s="24" t="s">
        <v>1996</v>
      </c>
      <c r="G2182" s="25" t="s">
        <v>4933</v>
      </c>
      <c r="H2182" s="24">
        <v>3010</v>
      </c>
      <c r="I2182" s="27">
        <v>0.5</v>
      </c>
      <c r="J2182" s="70">
        <v>14860</v>
      </c>
      <c r="K2182" s="27">
        <f t="shared" ref="K2182:K2201" si="164">ROUND(J2182/0.35,-1)</f>
        <v>42460</v>
      </c>
      <c r="L2182" s="71">
        <v>75000</v>
      </c>
      <c r="M2182" s="71">
        <v>300</v>
      </c>
      <c r="N2182" s="27">
        <f t="shared" ref="N2182:N2201" si="165">I2182+M2182</f>
        <v>300.5</v>
      </c>
    </row>
    <row r="2183" spans="1:16" x14ac:dyDescent="0.2">
      <c r="A2183" s="67">
        <v>804</v>
      </c>
      <c r="C2183" s="72">
        <v>43392</v>
      </c>
      <c r="D2183" s="22" t="s">
        <v>4934</v>
      </c>
      <c r="E2183" s="67" t="s">
        <v>4935</v>
      </c>
      <c r="F2183" s="24" t="s">
        <v>4936</v>
      </c>
      <c r="G2183" s="25" t="s">
        <v>4937</v>
      </c>
      <c r="H2183" s="24">
        <v>3010</v>
      </c>
      <c r="I2183" s="27">
        <v>0.5</v>
      </c>
      <c r="J2183" s="70">
        <v>106170</v>
      </c>
      <c r="K2183" s="27">
        <f t="shared" si="164"/>
        <v>303340</v>
      </c>
      <c r="L2183" s="71">
        <v>129000</v>
      </c>
      <c r="M2183" s="71">
        <v>516</v>
      </c>
      <c r="N2183" s="27">
        <f t="shared" si="165"/>
        <v>516.5</v>
      </c>
      <c r="O2183" s="38"/>
    </row>
    <row r="2184" spans="1:16" x14ac:dyDescent="0.2">
      <c r="A2184" s="67">
        <v>805</v>
      </c>
      <c r="C2184" s="72">
        <v>43392</v>
      </c>
      <c r="D2184" s="22" t="s">
        <v>4938</v>
      </c>
      <c r="E2184" s="67">
        <v>1.907</v>
      </c>
      <c r="F2184" s="24" t="s">
        <v>4939</v>
      </c>
      <c r="G2184" s="25" t="s">
        <v>4940</v>
      </c>
      <c r="H2184" s="24">
        <v>3010</v>
      </c>
      <c r="I2184" s="27">
        <v>0.5</v>
      </c>
      <c r="J2184" s="70">
        <v>158210</v>
      </c>
      <c r="K2184" s="27">
        <f t="shared" si="164"/>
        <v>452030</v>
      </c>
      <c r="L2184" s="71">
        <v>274000</v>
      </c>
      <c r="M2184" s="71">
        <v>1096</v>
      </c>
      <c r="N2184" s="27">
        <f t="shared" si="165"/>
        <v>1096.5</v>
      </c>
    </row>
    <row r="2185" spans="1:16" s="43" customFormat="1" x14ac:dyDescent="0.2">
      <c r="A2185" s="39">
        <v>806</v>
      </c>
      <c r="B2185" s="40"/>
      <c r="C2185" s="41">
        <v>43395</v>
      </c>
      <c r="D2185" s="42" t="s">
        <v>4941</v>
      </c>
      <c r="E2185" s="39" t="s">
        <v>4942</v>
      </c>
      <c r="F2185" s="43" t="s">
        <v>4943</v>
      </c>
      <c r="G2185" s="44" t="s">
        <v>4944</v>
      </c>
      <c r="H2185" s="43">
        <v>3010</v>
      </c>
      <c r="I2185" s="45">
        <v>0.5</v>
      </c>
      <c r="J2185" s="45">
        <v>41850</v>
      </c>
      <c r="K2185" s="45">
        <f t="shared" si="164"/>
        <v>119570</v>
      </c>
      <c r="L2185" s="46">
        <v>115000</v>
      </c>
      <c r="M2185" s="46">
        <v>460</v>
      </c>
      <c r="N2185" s="45">
        <f t="shared" si="165"/>
        <v>460.5</v>
      </c>
      <c r="O2185" s="47"/>
    </row>
    <row r="2186" spans="1:16" x14ac:dyDescent="0.2">
      <c r="N2186" s="27">
        <f>SUM(N2179:N2185)</f>
        <v>3377.6</v>
      </c>
      <c r="O2186" s="36">
        <v>69150</v>
      </c>
    </row>
    <row r="2188" spans="1:16" x14ac:dyDescent="0.2">
      <c r="A2188" s="67">
        <v>798</v>
      </c>
      <c r="C2188" s="72">
        <v>43391</v>
      </c>
      <c r="D2188" s="22" t="s">
        <v>263</v>
      </c>
      <c r="E2188" s="67">
        <v>0.9</v>
      </c>
      <c r="F2188" s="24" t="s">
        <v>265</v>
      </c>
      <c r="G2188" s="25" t="s">
        <v>4899</v>
      </c>
      <c r="H2188" s="24">
        <v>1090</v>
      </c>
      <c r="I2188" s="27">
        <v>0.5</v>
      </c>
      <c r="J2188" s="70">
        <v>518890</v>
      </c>
      <c r="K2188" s="27">
        <f>ROUND(J2188/0.35,-1)</f>
        <v>1482540</v>
      </c>
      <c r="L2188" s="71">
        <v>175000</v>
      </c>
      <c r="M2188" s="71">
        <v>700</v>
      </c>
      <c r="N2188" s="27">
        <f>I2188+M2188</f>
        <v>700.5</v>
      </c>
      <c r="O2188" s="62" t="s">
        <v>4945</v>
      </c>
    </row>
    <row r="2189" spans="1:16" x14ac:dyDescent="0.2">
      <c r="A2189" s="67">
        <v>807</v>
      </c>
      <c r="C2189" s="72">
        <v>43396</v>
      </c>
      <c r="D2189" s="24" t="s">
        <v>4947</v>
      </c>
      <c r="E2189" s="73">
        <v>26.401</v>
      </c>
      <c r="F2189" s="24" t="s">
        <v>4948</v>
      </c>
      <c r="G2189" s="25" t="s">
        <v>4949</v>
      </c>
      <c r="H2189" s="24">
        <v>1020</v>
      </c>
      <c r="I2189" s="27">
        <v>1</v>
      </c>
      <c r="J2189" s="70">
        <f>49960+8170</f>
        <v>58130</v>
      </c>
      <c r="K2189" s="27">
        <f>ROUND(J2189/0.35,-1)</f>
        <v>166090</v>
      </c>
      <c r="L2189" s="71">
        <v>174900</v>
      </c>
      <c r="M2189" s="71">
        <v>699.6</v>
      </c>
      <c r="N2189" s="27">
        <f>I2189+M2189</f>
        <v>700.6</v>
      </c>
      <c r="O2189" s="117"/>
      <c r="P2189" s="117"/>
    </row>
    <row r="2190" spans="1:16" x14ac:dyDescent="0.2">
      <c r="D2190" s="22" t="s">
        <v>4946</v>
      </c>
      <c r="K2190" s="27">
        <f t="shared" si="164"/>
        <v>0</v>
      </c>
      <c r="N2190" s="27">
        <f t="shared" si="165"/>
        <v>0</v>
      </c>
      <c r="O2190" s="62"/>
    </row>
    <row r="2191" spans="1:16" x14ac:dyDescent="0.2">
      <c r="A2191" s="67" t="s">
        <v>4950</v>
      </c>
      <c r="C2191" s="72">
        <v>43396</v>
      </c>
      <c r="D2191" s="22" t="s">
        <v>4951</v>
      </c>
      <c r="E2191" s="67" t="s">
        <v>772</v>
      </c>
      <c r="F2191" s="24" t="s">
        <v>4953</v>
      </c>
      <c r="G2191" s="25" t="s">
        <v>4954</v>
      </c>
      <c r="H2191" s="24">
        <v>3010</v>
      </c>
      <c r="I2191" s="27">
        <v>1</v>
      </c>
      <c r="J2191" s="70">
        <v>33060</v>
      </c>
      <c r="K2191" s="27">
        <f t="shared" si="164"/>
        <v>94460</v>
      </c>
      <c r="N2191" s="27">
        <f t="shared" si="165"/>
        <v>1</v>
      </c>
      <c r="O2191" s="62" t="s">
        <v>4955</v>
      </c>
    </row>
    <row r="2192" spans="1:16" s="43" customFormat="1" x14ac:dyDescent="0.2">
      <c r="A2192" s="39"/>
      <c r="B2192" s="40"/>
      <c r="C2192" s="41"/>
      <c r="D2192" s="42" t="s">
        <v>4952</v>
      </c>
      <c r="E2192" s="39" t="s">
        <v>772</v>
      </c>
      <c r="F2192" s="43" t="s">
        <v>87</v>
      </c>
      <c r="G2192" s="44" t="s">
        <v>87</v>
      </c>
      <c r="I2192" s="45"/>
      <c r="J2192" s="45"/>
      <c r="K2192" s="45">
        <f t="shared" si="164"/>
        <v>0</v>
      </c>
      <c r="L2192" s="46"/>
      <c r="M2192" s="46"/>
      <c r="N2192" s="45">
        <f t="shared" si="165"/>
        <v>0</v>
      </c>
      <c r="O2192" s="47"/>
    </row>
    <row r="2193" spans="1:15" x14ac:dyDescent="0.2">
      <c r="N2193" s="27">
        <f>SUM(N2188:N2192)</f>
        <v>1402.1</v>
      </c>
      <c r="O2193" s="36">
        <v>69164</v>
      </c>
    </row>
    <row r="2195" spans="1:15" x14ac:dyDescent="0.2">
      <c r="A2195" s="67">
        <v>809</v>
      </c>
      <c r="C2195" s="72">
        <v>43396</v>
      </c>
      <c r="D2195" s="22" t="s">
        <v>4956</v>
      </c>
      <c r="E2195" s="67">
        <v>8.3049999999999997</v>
      </c>
      <c r="F2195" s="24" t="s">
        <v>4958</v>
      </c>
      <c r="G2195" s="25" t="s">
        <v>4959</v>
      </c>
      <c r="H2195" s="24">
        <v>1170</v>
      </c>
      <c r="I2195" s="27">
        <v>1</v>
      </c>
      <c r="J2195" s="70">
        <v>11080</v>
      </c>
      <c r="K2195" s="27">
        <f t="shared" si="164"/>
        <v>31660</v>
      </c>
      <c r="L2195" s="71">
        <v>28500</v>
      </c>
      <c r="M2195" s="71">
        <v>114</v>
      </c>
      <c r="N2195" s="27">
        <f t="shared" si="165"/>
        <v>115</v>
      </c>
      <c r="O2195" s="63"/>
    </row>
    <row r="2196" spans="1:15" x14ac:dyDescent="0.2">
      <c r="D2196" s="22" t="s">
        <v>4957</v>
      </c>
      <c r="F2196" s="24" t="s">
        <v>87</v>
      </c>
      <c r="G2196" s="25" t="s">
        <v>87</v>
      </c>
      <c r="K2196" s="27">
        <f t="shared" si="164"/>
        <v>0</v>
      </c>
      <c r="N2196" s="27">
        <f t="shared" si="165"/>
        <v>0</v>
      </c>
    </row>
    <row r="2197" spans="1:15" x14ac:dyDescent="0.2">
      <c r="A2197" s="67" t="s">
        <v>4960</v>
      </c>
      <c r="C2197" s="72">
        <v>43397</v>
      </c>
      <c r="D2197" s="22" t="s">
        <v>4961</v>
      </c>
      <c r="E2197" s="67">
        <v>3</v>
      </c>
      <c r="F2197" s="24" t="s">
        <v>4962</v>
      </c>
      <c r="G2197" s="25" t="s">
        <v>4963</v>
      </c>
      <c r="H2197" s="24">
        <v>1070</v>
      </c>
      <c r="I2197" s="27">
        <v>0.5</v>
      </c>
      <c r="J2197" s="70">
        <v>39310</v>
      </c>
      <c r="K2197" s="27">
        <f t="shared" si="164"/>
        <v>112310</v>
      </c>
      <c r="N2197" s="27">
        <f t="shared" si="165"/>
        <v>0.5</v>
      </c>
    </row>
    <row r="2198" spans="1:15" x14ac:dyDescent="0.2">
      <c r="A2198" s="67">
        <v>810</v>
      </c>
      <c r="C2198" s="72">
        <v>43397</v>
      </c>
      <c r="D2198" s="22" t="s">
        <v>4964</v>
      </c>
      <c r="E2198" s="67">
        <v>0.95089999999999997</v>
      </c>
      <c r="F2198" s="24" t="s">
        <v>4965</v>
      </c>
      <c r="G2198" s="25" t="s">
        <v>4963</v>
      </c>
      <c r="H2198" s="24">
        <v>1070</v>
      </c>
      <c r="I2198" s="27">
        <v>0.5</v>
      </c>
      <c r="J2198" s="70">
        <v>9490</v>
      </c>
      <c r="K2198" s="27">
        <f t="shared" si="164"/>
        <v>27110</v>
      </c>
      <c r="L2198" s="71">
        <v>12000</v>
      </c>
      <c r="M2198" s="71">
        <v>48</v>
      </c>
      <c r="N2198" s="27">
        <f t="shared" si="165"/>
        <v>48.5</v>
      </c>
    </row>
    <row r="2199" spans="1:15" x14ac:dyDescent="0.2">
      <c r="A2199" s="67" t="s">
        <v>4966</v>
      </c>
      <c r="C2199" s="72">
        <v>43397</v>
      </c>
      <c r="D2199" s="22" t="s">
        <v>4967</v>
      </c>
      <c r="E2199" s="67" t="s">
        <v>4968</v>
      </c>
      <c r="F2199" s="24" t="s">
        <v>4969</v>
      </c>
      <c r="G2199" s="25" t="s">
        <v>4970</v>
      </c>
      <c r="H2199" s="24">
        <v>3010</v>
      </c>
      <c r="I2199" s="27">
        <v>0.5</v>
      </c>
      <c r="J2199" s="70">
        <v>37470</v>
      </c>
      <c r="K2199" s="27">
        <f t="shared" si="164"/>
        <v>107060</v>
      </c>
      <c r="N2199" s="27">
        <f t="shared" si="165"/>
        <v>0.5</v>
      </c>
    </row>
    <row r="2200" spans="1:15" x14ac:dyDescent="0.2">
      <c r="A2200" s="67">
        <v>811</v>
      </c>
      <c r="C2200" s="72">
        <v>43397</v>
      </c>
      <c r="D2200" s="22" t="s">
        <v>4971</v>
      </c>
      <c r="E2200" s="67">
        <v>0.437</v>
      </c>
      <c r="F2200" s="24" t="s">
        <v>4972</v>
      </c>
      <c r="G2200" s="25" t="s">
        <v>4973</v>
      </c>
      <c r="H2200" s="24">
        <v>3010</v>
      </c>
      <c r="I2200" s="27">
        <v>0.5</v>
      </c>
      <c r="J2200" s="70">
        <v>24850</v>
      </c>
      <c r="K2200" s="27">
        <f t="shared" si="164"/>
        <v>71000</v>
      </c>
      <c r="L2200" s="71">
        <v>5000</v>
      </c>
      <c r="M2200" s="71">
        <v>20</v>
      </c>
      <c r="N2200" s="27">
        <f t="shared" si="165"/>
        <v>20.5</v>
      </c>
    </row>
    <row r="2201" spans="1:15" x14ac:dyDescent="0.2">
      <c r="A2201" s="67">
        <v>812</v>
      </c>
      <c r="C2201" s="72">
        <v>43397</v>
      </c>
      <c r="D2201" s="22" t="s">
        <v>4974</v>
      </c>
      <c r="E2201" s="67" t="s">
        <v>4975</v>
      </c>
      <c r="F2201" s="24" t="s">
        <v>4976</v>
      </c>
      <c r="G2201" s="25" t="s">
        <v>4977</v>
      </c>
      <c r="H2201" s="24">
        <v>1150</v>
      </c>
      <c r="I2201" s="27">
        <v>0.5</v>
      </c>
      <c r="J2201" s="70">
        <v>32200</v>
      </c>
      <c r="K2201" s="27">
        <f t="shared" si="164"/>
        <v>92000</v>
      </c>
      <c r="L2201" s="71">
        <v>100000</v>
      </c>
      <c r="M2201" s="71">
        <v>400</v>
      </c>
      <c r="N2201" s="27">
        <f t="shared" si="165"/>
        <v>400.5</v>
      </c>
    </row>
    <row r="2202" spans="1:15" x14ac:dyDescent="0.2">
      <c r="A2202" s="67">
        <v>813</v>
      </c>
      <c r="C2202" s="72">
        <v>43398</v>
      </c>
      <c r="D2202" s="22" t="s">
        <v>4978</v>
      </c>
      <c r="E2202" s="67" t="s">
        <v>4980</v>
      </c>
      <c r="F2202" s="24" t="s">
        <v>4981</v>
      </c>
      <c r="G2202" s="25" t="s">
        <v>4982</v>
      </c>
      <c r="H2202" s="24">
        <v>1190</v>
      </c>
      <c r="I2202" s="27">
        <v>1</v>
      </c>
      <c r="J2202" s="70">
        <v>11450</v>
      </c>
      <c r="K2202" s="27">
        <f t="shared" ref="K2202:K2263" si="166">ROUND(J2202/0.35,-1)</f>
        <v>32710</v>
      </c>
      <c r="L2202" s="71">
        <v>36000</v>
      </c>
      <c r="M2202" s="71">
        <v>144</v>
      </c>
      <c r="N2202" s="27">
        <f t="shared" ref="N2202:N2214" si="167">I2202+M2202</f>
        <v>145</v>
      </c>
    </row>
    <row r="2203" spans="1:15" x14ac:dyDescent="0.2">
      <c r="D2203" s="22" t="s">
        <v>4979</v>
      </c>
      <c r="E2203" s="67">
        <v>0.1278</v>
      </c>
      <c r="F2203" s="24" t="s">
        <v>87</v>
      </c>
      <c r="G2203" s="25" t="s">
        <v>87</v>
      </c>
      <c r="K2203" s="27">
        <f t="shared" si="166"/>
        <v>0</v>
      </c>
      <c r="N2203" s="27">
        <f t="shared" si="167"/>
        <v>0</v>
      </c>
    </row>
    <row r="2204" spans="1:15" x14ac:dyDescent="0.2">
      <c r="A2204" s="67">
        <v>814</v>
      </c>
      <c r="C2204" s="72">
        <v>43398</v>
      </c>
      <c r="D2204" s="22" t="s">
        <v>4983</v>
      </c>
      <c r="E2204" s="67">
        <v>9.0500000000000007</v>
      </c>
      <c r="F2204" s="24" t="s">
        <v>4984</v>
      </c>
      <c r="G2204" s="25" t="s">
        <v>4985</v>
      </c>
      <c r="H2204" s="24">
        <v>1060</v>
      </c>
      <c r="I2204" s="27">
        <v>0.5</v>
      </c>
      <c r="J2204" s="70">
        <v>9500</v>
      </c>
      <c r="K2204" s="27">
        <f t="shared" si="166"/>
        <v>27140</v>
      </c>
      <c r="L2204" s="71">
        <v>28000</v>
      </c>
      <c r="M2204" s="71">
        <v>112</v>
      </c>
      <c r="N2204" s="27">
        <f t="shared" si="167"/>
        <v>112.5</v>
      </c>
    </row>
    <row r="2205" spans="1:15" x14ac:dyDescent="0.2">
      <c r="A2205" s="67">
        <v>815</v>
      </c>
      <c r="C2205" s="72">
        <v>43398</v>
      </c>
      <c r="D2205" s="22" t="s">
        <v>4986</v>
      </c>
      <c r="E2205" s="67">
        <v>89.977000000000004</v>
      </c>
      <c r="F2205" s="24" t="s">
        <v>4988</v>
      </c>
      <c r="G2205" s="25" t="s">
        <v>4989</v>
      </c>
      <c r="H2205" s="24">
        <v>1020</v>
      </c>
      <c r="I2205" s="27">
        <v>1</v>
      </c>
      <c r="J2205" s="70">
        <v>142680</v>
      </c>
      <c r="K2205" s="27">
        <f t="shared" si="166"/>
        <v>407660</v>
      </c>
      <c r="L2205" s="71">
        <v>389000</v>
      </c>
      <c r="M2205" s="71">
        <v>1556</v>
      </c>
      <c r="N2205" s="27">
        <f t="shared" si="167"/>
        <v>1557</v>
      </c>
    </row>
    <row r="2206" spans="1:15" x14ac:dyDescent="0.2">
      <c r="D2206" s="22" t="s">
        <v>4987</v>
      </c>
      <c r="E2206" s="67">
        <v>4.03</v>
      </c>
      <c r="F2206" s="24" t="s">
        <v>87</v>
      </c>
      <c r="G2206" s="25" t="s">
        <v>87</v>
      </c>
      <c r="K2206" s="27">
        <f t="shared" si="166"/>
        <v>0</v>
      </c>
      <c r="N2206" s="27">
        <f t="shared" si="167"/>
        <v>0</v>
      </c>
    </row>
    <row r="2207" spans="1:15" x14ac:dyDescent="0.2">
      <c r="A2207" s="67">
        <v>816</v>
      </c>
      <c r="C2207" s="72">
        <v>43398</v>
      </c>
      <c r="D2207" s="22" t="s">
        <v>4990</v>
      </c>
      <c r="E2207" s="67">
        <v>0.61529999999999996</v>
      </c>
      <c r="F2207" s="24" t="s">
        <v>4991</v>
      </c>
      <c r="G2207" s="25" t="s">
        <v>4992</v>
      </c>
      <c r="H2207" s="24">
        <v>3010</v>
      </c>
      <c r="I2207" s="27">
        <v>0.5</v>
      </c>
      <c r="J2207" s="70">
        <v>89700</v>
      </c>
      <c r="K2207" s="27">
        <f t="shared" si="166"/>
        <v>256290</v>
      </c>
      <c r="L2207" s="71">
        <v>215000</v>
      </c>
      <c r="M2207" s="71">
        <v>860</v>
      </c>
      <c r="N2207" s="27">
        <f t="shared" si="167"/>
        <v>860.5</v>
      </c>
    </row>
    <row r="2208" spans="1:15" x14ac:dyDescent="0.2">
      <c r="A2208" s="67">
        <v>817</v>
      </c>
      <c r="C2208" s="72">
        <v>43398</v>
      </c>
      <c r="D2208" s="22" t="s">
        <v>4993</v>
      </c>
      <c r="E2208" s="67">
        <v>1</v>
      </c>
      <c r="F2208" s="24" t="s">
        <v>4995</v>
      </c>
      <c r="G2208" s="25" t="s">
        <v>4996</v>
      </c>
      <c r="H2208" s="24">
        <v>1050</v>
      </c>
      <c r="I2208" s="27">
        <v>1</v>
      </c>
      <c r="J2208" s="70">
        <v>24380</v>
      </c>
      <c r="K2208" s="27">
        <f t="shared" si="166"/>
        <v>69660</v>
      </c>
      <c r="L2208" s="71">
        <v>95000</v>
      </c>
      <c r="M2208" s="71">
        <v>380</v>
      </c>
      <c r="N2208" s="27">
        <f t="shared" si="167"/>
        <v>381</v>
      </c>
    </row>
    <row r="2209" spans="1:15" x14ac:dyDescent="0.2">
      <c r="D2209" s="22" t="s">
        <v>4994</v>
      </c>
      <c r="E2209" s="67">
        <v>1.5599999999999999E-2</v>
      </c>
      <c r="F2209" s="24" t="s">
        <v>87</v>
      </c>
      <c r="G2209" s="25" t="s">
        <v>87</v>
      </c>
      <c r="K2209" s="27">
        <f t="shared" si="166"/>
        <v>0</v>
      </c>
      <c r="N2209" s="27">
        <f t="shared" si="167"/>
        <v>0</v>
      </c>
    </row>
    <row r="2210" spans="1:15" x14ac:dyDescent="0.2">
      <c r="A2210" s="67">
        <v>818</v>
      </c>
      <c r="C2210" s="72">
        <v>43398</v>
      </c>
      <c r="D2210" s="22" t="s">
        <v>2697</v>
      </c>
      <c r="E2210" s="67" t="s">
        <v>4997</v>
      </c>
      <c r="F2210" s="24" t="s">
        <v>2699</v>
      </c>
      <c r="G2210" s="25" t="s">
        <v>4998</v>
      </c>
      <c r="H2210" s="24">
        <v>3010</v>
      </c>
      <c r="I2210" s="27">
        <v>0.5</v>
      </c>
      <c r="J2210" s="70">
        <v>21510</v>
      </c>
      <c r="K2210" s="27">
        <f t="shared" si="166"/>
        <v>61460</v>
      </c>
      <c r="L2210" s="71">
        <v>42500</v>
      </c>
      <c r="M2210" s="71">
        <v>170</v>
      </c>
      <c r="N2210" s="27">
        <f t="shared" si="167"/>
        <v>170.5</v>
      </c>
    </row>
    <row r="2211" spans="1:15" x14ac:dyDescent="0.2">
      <c r="A2211" s="67">
        <v>819</v>
      </c>
      <c r="C2211" s="72">
        <v>43398</v>
      </c>
      <c r="D2211" s="22" t="s">
        <v>4999</v>
      </c>
      <c r="E2211" s="67">
        <v>2.7639999999999998</v>
      </c>
      <c r="F2211" s="24" t="s">
        <v>5003</v>
      </c>
      <c r="G2211" s="25" t="s">
        <v>5004</v>
      </c>
      <c r="H2211" s="24">
        <v>1080</v>
      </c>
      <c r="I2211" s="27">
        <v>2</v>
      </c>
      <c r="J2211" s="70">
        <v>56700</v>
      </c>
      <c r="K2211" s="27">
        <f t="shared" si="166"/>
        <v>162000</v>
      </c>
      <c r="L2211" s="71">
        <v>147100</v>
      </c>
      <c r="M2211" s="71">
        <v>588.4</v>
      </c>
      <c r="N2211" s="27">
        <f t="shared" si="167"/>
        <v>590.4</v>
      </c>
    </row>
    <row r="2212" spans="1:15" x14ac:dyDescent="0.2">
      <c r="D2212" s="22" t="s">
        <v>5000</v>
      </c>
      <c r="E2212" s="67">
        <v>0.46400000000000002</v>
      </c>
      <c r="F2212" s="24" t="s">
        <v>87</v>
      </c>
      <c r="G2212" s="25" t="s">
        <v>87</v>
      </c>
      <c r="K2212" s="70">
        <f t="shared" si="166"/>
        <v>0</v>
      </c>
      <c r="N2212" s="27">
        <f t="shared" si="167"/>
        <v>0</v>
      </c>
    </row>
    <row r="2213" spans="1:15" x14ac:dyDescent="0.2">
      <c r="D2213" s="22" t="s">
        <v>5001</v>
      </c>
      <c r="E2213" s="67">
        <v>0.48499999999999999</v>
      </c>
      <c r="F2213" s="24" t="s">
        <v>87</v>
      </c>
      <c r="G2213" s="25" t="s">
        <v>87</v>
      </c>
      <c r="K2213" s="70">
        <f t="shared" si="166"/>
        <v>0</v>
      </c>
      <c r="N2213" s="27">
        <f t="shared" si="167"/>
        <v>0</v>
      </c>
    </row>
    <row r="2214" spans="1:15" s="43" customFormat="1" x14ac:dyDescent="0.2">
      <c r="A2214" s="39"/>
      <c r="B2214" s="40"/>
      <c r="C2214" s="41"/>
      <c r="D2214" s="42" t="s">
        <v>5002</v>
      </c>
      <c r="E2214" s="39">
        <v>0.49399999999999999</v>
      </c>
      <c r="F2214" s="43" t="s">
        <v>87</v>
      </c>
      <c r="G2214" s="44" t="s">
        <v>87</v>
      </c>
      <c r="I2214" s="45"/>
      <c r="J2214" s="45"/>
      <c r="K2214" s="45">
        <f t="shared" si="166"/>
        <v>0</v>
      </c>
      <c r="L2214" s="46"/>
      <c r="M2214" s="46"/>
      <c r="N2214" s="45">
        <f t="shared" si="167"/>
        <v>0</v>
      </c>
      <c r="O2214" s="47"/>
    </row>
    <row r="2215" spans="1:15" x14ac:dyDescent="0.2">
      <c r="K2215" s="70"/>
      <c r="N2215" s="27">
        <f>SUM(N2195:N2214)</f>
        <v>4402.3999999999996</v>
      </c>
      <c r="O2215" s="36">
        <v>69190</v>
      </c>
    </row>
    <row r="2216" spans="1:15" x14ac:dyDescent="0.2">
      <c r="K2216" s="70"/>
    </row>
    <row r="2217" spans="1:15" s="68" customFormat="1" x14ac:dyDescent="0.2">
      <c r="A2217" s="67">
        <v>820</v>
      </c>
      <c r="B2217" s="52"/>
      <c r="C2217" s="72">
        <v>43398</v>
      </c>
      <c r="D2217" s="66" t="s">
        <v>5008</v>
      </c>
      <c r="E2217" s="67">
        <v>2.4672000000000001</v>
      </c>
      <c r="F2217" s="68" t="s">
        <v>5009</v>
      </c>
      <c r="G2217" s="69" t="s">
        <v>5010</v>
      </c>
      <c r="H2217" s="68">
        <v>1200</v>
      </c>
      <c r="I2217" s="70">
        <v>1</v>
      </c>
      <c r="J2217" s="74">
        <v>11300</v>
      </c>
      <c r="K2217" s="70">
        <f t="shared" si="166"/>
        <v>32290</v>
      </c>
      <c r="L2217" s="71">
        <v>23000</v>
      </c>
      <c r="M2217" s="71">
        <v>92</v>
      </c>
      <c r="N2217" s="70">
        <f t="shared" ref="N2217:N2278" si="168">I2217+M2217</f>
        <v>93</v>
      </c>
      <c r="O2217" s="52"/>
    </row>
    <row r="2218" spans="1:15" ht="15" x14ac:dyDescent="0.25">
      <c r="A2218" s="78"/>
      <c r="B2218" s="65"/>
      <c r="C2218" s="80"/>
      <c r="D2218" s="66" t="s">
        <v>5011</v>
      </c>
      <c r="E2218" s="67">
        <v>1.8100000000000002E-2</v>
      </c>
      <c r="F2218" s="68" t="s">
        <v>87</v>
      </c>
      <c r="G2218" s="68" t="s">
        <v>87</v>
      </c>
      <c r="H2218" s="65"/>
      <c r="I2218" s="65"/>
      <c r="J2218" s="75"/>
      <c r="K2218" s="70">
        <f t="shared" si="166"/>
        <v>0</v>
      </c>
      <c r="L2218" s="76"/>
      <c r="M2218" s="76"/>
      <c r="N2218" s="70">
        <f t="shared" si="168"/>
        <v>0</v>
      </c>
      <c r="O2218" s="65"/>
    </row>
    <row r="2219" spans="1:15" s="68" customFormat="1" x14ac:dyDescent="0.2">
      <c r="A2219" s="79">
        <v>821</v>
      </c>
      <c r="B2219" s="52"/>
      <c r="C2219" s="81">
        <v>43398</v>
      </c>
      <c r="D2219" s="52" t="s">
        <v>5012</v>
      </c>
      <c r="E2219" s="79">
        <v>13.343</v>
      </c>
      <c r="F2219" s="52" t="s">
        <v>5013</v>
      </c>
      <c r="G2219" s="52" t="s">
        <v>5014</v>
      </c>
      <c r="H2219" s="52">
        <v>1010</v>
      </c>
      <c r="I2219" s="52">
        <v>0.5</v>
      </c>
      <c r="J2219" s="74">
        <v>53110</v>
      </c>
      <c r="K2219" s="70">
        <f t="shared" si="166"/>
        <v>151740</v>
      </c>
      <c r="L2219" s="77">
        <v>177000</v>
      </c>
      <c r="M2219" s="77">
        <v>708</v>
      </c>
      <c r="N2219" s="70">
        <f t="shared" si="168"/>
        <v>708.5</v>
      </c>
      <c r="O2219" s="52"/>
    </row>
    <row r="2220" spans="1:15" s="68" customFormat="1" x14ac:dyDescent="0.2">
      <c r="A2220" s="79">
        <v>822</v>
      </c>
      <c r="B2220" s="52"/>
      <c r="C2220" s="81">
        <v>43398</v>
      </c>
      <c r="D2220" s="52" t="s">
        <v>5015</v>
      </c>
      <c r="E2220" s="79">
        <v>1.5702</v>
      </c>
      <c r="F2220" s="52" t="s">
        <v>5016</v>
      </c>
      <c r="G2220" s="52" t="s">
        <v>5017</v>
      </c>
      <c r="H2220" s="52">
        <v>2030</v>
      </c>
      <c r="I2220" s="52">
        <v>0.5</v>
      </c>
      <c r="J2220" s="74">
        <v>34270</v>
      </c>
      <c r="K2220" s="70">
        <f t="shared" si="166"/>
        <v>97910</v>
      </c>
      <c r="L2220" s="77">
        <v>91000</v>
      </c>
      <c r="M2220" s="77">
        <v>364</v>
      </c>
      <c r="N2220" s="70">
        <f t="shared" si="168"/>
        <v>364.5</v>
      </c>
      <c r="O2220" s="52"/>
    </row>
    <row r="2221" spans="1:15" s="68" customFormat="1" x14ac:dyDescent="0.2">
      <c r="A2221" s="79" t="s">
        <v>5018</v>
      </c>
      <c r="B2221" s="52" t="s">
        <v>118</v>
      </c>
      <c r="C2221" s="81">
        <v>43398</v>
      </c>
      <c r="D2221" s="52" t="s">
        <v>5019</v>
      </c>
      <c r="E2221" s="79" t="s">
        <v>5020</v>
      </c>
      <c r="F2221" s="52" t="s">
        <v>1694</v>
      </c>
      <c r="G2221" s="52" t="s">
        <v>276</v>
      </c>
      <c r="H2221" s="52">
        <v>3010</v>
      </c>
      <c r="I2221" s="52">
        <v>0.5</v>
      </c>
      <c r="J2221" s="74">
        <v>18840</v>
      </c>
      <c r="K2221" s="70">
        <f t="shared" si="166"/>
        <v>53830</v>
      </c>
      <c r="L2221" s="77"/>
      <c r="M2221" s="77"/>
      <c r="N2221" s="70">
        <f t="shared" si="168"/>
        <v>0.5</v>
      </c>
      <c r="O2221" s="52"/>
    </row>
    <row r="2222" spans="1:15" s="68" customFormat="1" x14ac:dyDescent="0.2">
      <c r="A2222" s="67">
        <v>823</v>
      </c>
      <c r="B2222" s="21"/>
      <c r="C2222" s="72">
        <v>43398</v>
      </c>
      <c r="D2222" s="66" t="s">
        <v>5021</v>
      </c>
      <c r="E2222" s="67" t="s">
        <v>237</v>
      </c>
      <c r="F2222" s="68" t="s">
        <v>3206</v>
      </c>
      <c r="G2222" s="69" t="s">
        <v>5023</v>
      </c>
      <c r="H2222" s="68">
        <v>3010</v>
      </c>
      <c r="I2222" s="70">
        <v>1</v>
      </c>
      <c r="J2222" s="70">
        <v>38310</v>
      </c>
      <c r="K2222" s="70">
        <f t="shared" si="166"/>
        <v>109460</v>
      </c>
      <c r="L2222" s="71">
        <v>128000</v>
      </c>
      <c r="M2222" s="71">
        <v>512</v>
      </c>
      <c r="N2222" s="70">
        <f t="shared" si="168"/>
        <v>513</v>
      </c>
      <c r="O2222" s="64"/>
    </row>
    <row r="2223" spans="1:15" s="68" customFormat="1" x14ac:dyDescent="0.2">
      <c r="A2223" s="67"/>
      <c r="B2223" s="21"/>
      <c r="C2223" s="72"/>
      <c r="D2223" s="66" t="s">
        <v>5022</v>
      </c>
      <c r="E2223" s="67" t="s">
        <v>734</v>
      </c>
      <c r="F2223" s="68" t="s">
        <v>87</v>
      </c>
      <c r="G2223" s="69" t="s">
        <v>87</v>
      </c>
      <c r="I2223" s="70"/>
      <c r="J2223" s="70"/>
      <c r="K2223" s="70">
        <f t="shared" si="166"/>
        <v>0</v>
      </c>
      <c r="L2223" s="71"/>
      <c r="M2223" s="71"/>
      <c r="N2223" s="70">
        <f t="shared" si="168"/>
        <v>0</v>
      </c>
      <c r="O2223" s="64"/>
    </row>
    <row r="2224" spans="1:15" s="68" customFormat="1" x14ac:dyDescent="0.2">
      <c r="A2224" s="67" t="s">
        <v>5024</v>
      </c>
      <c r="B2224" s="21"/>
      <c r="C2224" s="72">
        <v>43398</v>
      </c>
      <c r="D2224" s="66" t="s">
        <v>5025</v>
      </c>
      <c r="E2224" s="67" t="s">
        <v>5028</v>
      </c>
      <c r="F2224" s="68" t="s">
        <v>5030</v>
      </c>
      <c r="G2224" s="68" t="s">
        <v>5031</v>
      </c>
      <c r="H2224" s="68">
        <v>1030</v>
      </c>
      <c r="I2224" s="70">
        <v>1.5</v>
      </c>
      <c r="J2224" s="70">
        <v>34510</v>
      </c>
      <c r="K2224" s="70">
        <f t="shared" si="166"/>
        <v>98600</v>
      </c>
      <c r="L2224" s="71"/>
      <c r="M2224" s="71"/>
      <c r="N2224" s="70">
        <f t="shared" si="168"/>
        <v>1.5</v>
      </c>
      <c r="O2224" s="64"/>
    </row>
    <row r="2225" spans="1:15" s="68" customFormat="1" x14ac:dyDescent="0.2">
      <c r="A2225" s="67"/>
      <c r="B2225" s="21"/>
      <c r="C2225" s="72"/>
      <c r="D2225" s="66" t="s">
        <v>5026</v>
      </c>
      <c r="E2225" s="67" t="s">
        <v>5029</v>
      </c>
      <c r="F2225" s="68" t="s">
        <v>87</v>
      </c>
      <c r="G2225" s="69" t="s">
        <v>87</v>
      </c>
      <c r="I2225" s="70"/>
      <c r="J2225" s="70"/>
      <c r="K2225" s="70">
        <f t="shared" si="166"/>
        <v>0</v>
      </c>
      <c r="L2225" s="71"/>
      <c r="M2225" s="71"/>
      <c r="N2225" s="70">
        <f t="shared" si="168"/>
        <v>0</v>
      </c>
      <c r="O2225" s="64"/>
    </row>
    <row r="2226" spans="1:15" s="68" customFormat="1" x14ac:dyDescent="0.2">
      <c r="A2226" s="67"/>
      <c r="B2226" s="21"/>
      <c r="C2226" s="72"/>
      <c r="D2226" s="66" t="s">
        <v>5027</v>
      </c>
      <c r="E2226" s="67">
        <v>0.3533</v>
      </c>
      <c r="F2226" s="68" t="s">
        <v>87</v>
      </c>
      <c r="G2226" s="69" t="s">
        <v>87</v>
      </c>
      <c r="I2226" s="70"/>
      <c r="J2226" s="70"/>
      <c r="K2226" s="70">
        <f t="shared" si="166"/>
        <v>0</v>
      </c>
      <c r="L2226" s="71"/>
      <c r="M2226" s="71"/>
      <c r="N2226" s="70">
        <f t="shared" si="168"/>
        <v>0</v>
      </c>
      <c r="O2226" s="64"/>
    </row>
    <row r="2227" spans="1:15" s="68" customFormat="1" x14ac:dyDescent="0.2">
      <c r="A2227" s="67" t="s">
        <v>5032</v>
      </c>
      <c r="B2227" s="21"/>
      <c r="C2227" s="72">
        <v>43398</v>
      </c>
      <c r="D2227" s="66" t="s">
        <v>5033</v>
      </c>
      <c r="E2227" s="67">
        <v>12.5</v>
      </c>
      <c r="F2227" s="68" t="s">
        <v>5035</v>
      </c>
      <c r="G2227" s="69" t="s">
        <v>5036</v>
      </c>
      <c r="H2227" s="68">
        <v>1050</v>
      </c>
      <c r="I2227" s="70">
        <v>1</v>
      </c>
      <c r="J2227" s="70">
        <v>53350</v>
      </c>
      <c r="K2227" s="70">
        <f t="shared" si="166"/>
        <v>152430</v>
      </c>
      <c r="L2227" s="71"/>
      <c r="M2227" s="71"/>
      <c r="N2227" s="70">
        <f t="shared" si="168"/>
        <v>1</v>
      </c>
      <c r="O2227" s="64"/>
    </row>
    <row r="2228" spans="1:15" s="68" customFormat="1" x14ac:dyDescent="0.2">
      <c r="A2228" s="67"/>
      <c r="B2228" s="21"/>
      <c r="C2228" s="72"/>
      <c r="D2228" s="66" t="s">
        <v>5034</v>
      </c>
      <c r="E2228" s="67">
        <v>1.1850000000000001</v>
      </c>
      <c r="F2228" s="68" t="s">
        <v>87</v>
      </c>
      <c r="G2228" s="69" t="s">
        <v>87</v>
      </c>
      <c r="I2228" s="70"/>
      <c r="J2228" s="70"/>
      <c r="K2228" s="70">
        <f t="shared" si="166"/>
        <v>0</v>
      </c>
      <c r="L2228" s="71"/>
      <c r="M2228" s="71"/>
      <c r="N2228" s="70">
        <f t="shared" si="168"/>
        <v>0</v>
      </c>
      <c r="O2228" s="64"/>
    </row>
    <row r="2229" spans="1:15" s="68" customFormat="1" x14ac:dyDescent="0.2">
      <c r="A2229" s="67">
        <v>824</v>
      </c>
      <c r="B2229" s="21"/>
      <c r="C2229" s="72">
        <v>43399</v>
      </c>
      <c r="D2229" s="66" t="s">
        <v>5037</v>
      </c>
      <c r="E2229" s="67">
        <v>35.573</v>
      </c>
      <c r="F2229" s="68" t="s">
        <v>5038</v>
      </c>
      <c r="G2229" s="69" t="s">
        <v>5039</v>
      </c>
      <c r="H2229" s="68">
        <v>1100</v>
      </c>
      <c r="I2229" s="70">
        <v>0.5</v>
      </c>
      <c r="J2229" s="70">
        <v>32200</v>
      </c>
      <c r="K2229" s="70">
        <f t="shared" si="166"/>
        <v>92000</v>
      </c>
      <c r="L2229" s="71">
        <v>137500</v>
      </c>
      <c r="M2229" s="71">
        <v>550</v>
      </c>
      <c r="N2229" s="70">
        <f t="shared" si="168"/>
        <v>550.5</v>
      </c>
      <c r="O2229" s="64"/>
    </row>
    <row r="2230" spans="1:15" s="43" customFormat="1" x14ac:dyDescent="0.2">
      <c r="A2230" s="39" t="s">
        <v>5040</v>
      </c>
      <c r="B2230" s="40"/>
      <c r="C2230" s="41">
        <v>43399</v>
      </c>
      <c r="D2230" s="42" t="s">
        <v>5041</v>
      </c>
      <c r="E2230" s="39" t="s">
        <v>5043</v>
      </c>
      <c r="F2230" s="43" t="s">
        <v>5044</v>
      </c>
      <c r="G2230" s="44" t="s">
        <v>5045</v>
      </c>
      <c r="H2230" s="43">
        <v>2050</v>
      </c>
      <c r="I2230" s="45">
        <v>1</v>
      </c>
      <c r="J2230" s="45">
        <f>26200+3760</f>
        <v>29960</v>
      </c>
      <c r="K2230" s="45">
        <f t="shared" si="166"/>
        <v>85600</v>
      </c>
      <c r="L2230" s="46"/>
      <c r="M2230" s="46"/>
      <c r="N2230" s="45">
        <f t="shared" si="168"/>
        <v>1</v>
      </c>
      <c r="O2230" s="47"/>
    </row>
    <row r="2231" spans="1:15" s="68" customFormat="1" x14ac:dyDescent="0.2">
      <c r="A2231" s="67"/>
      <c r="B2231" s="21"/>
      <c r="C2231" s="72"/>
      <c r="D2231" s="66" t="s">
        <v>5042</v>
      </c>
      <c r="E2231" s="67" t="s">
        <v>700</v>
      </c>
      <c r="F2231" s="68" t="s">
        <v>87</v>
      </c>
      <c r="G2231" s="69" t="s">
        <v>87</v>
      </c>
      <c r="I2231" s="70"/>
      <c r="J2231" s="70"/>
      <c r="K2231" s="70">
        <f t="shared" si="166"/>
        <v>0</v>
      </c>
      <c r="L2231" s="71"/>
      <c r="M2231" s="71"/>
      <c r="N2231" s="70">
        <f>SUM(N2217:N2230)</f>
        <v>2233.5</v>
      </c>
      <c r="O2231" s="64">
        <v>69210</v>
      </c>
    </row>
    <row r="2232" spans="1:15" s="68" customFormat="1" x14ac:dyDescent="0.2">
      <c r="A2232" s="67"/>
      <c r="B2232" s="21"/>
      <c r="C2232" s="72"/>
      <c r="D2232" s="66"/>
      <c r="E2232" s="67"/>
      <c r="G2232" s="69"/>
      <c r="I2232" s="70"/>
      <c r="J2232" s="70"/>
      <c r="K2232" s="70"/>
      <c r="L2232" s="71"/>
      <c r="M2232" s="71"/>
      <c r="N2232" s="70"/>
      <c r="O2232" s="82"/>
    </row>
    <row r="2233" spans="1:15" s="68" customFormat="1" x14ac:dyDescent="0.2">
      <c r="A2233" s="67">
        <v>808</v>
      </c>
      <c r="B2233" s="21"/>
      <c r="C2233" s="72">
        <v>43396</v>
      </c>
      <c r="D2233" s="66" t="s">
        <v>930</v>
      </c>
      <c r="E2233" s="67">
        <v>2.5</v>
      </c>
      <c r="F2233" s="68" t="s">
        <v>5054</v>
      </c>
      <c r="G2233" s="69" t="s">
        <v>5055</v>
      </c>
      <c r="H2233" s="68">
        <v>1090</v>
      </c>
      <c r="I2233" s="70">
        <v>1</v>
      </c>
      <c r="J2233" s="70">
        <v>12420</v>
      </c>
      <c r="K2233" s="70">
        <f>ROUND(J2233/0.35,-1)</f>
        <v>35490</v>
      </c>
      <c r="L2233" s="71">
        <v>40000</v>
      </c>
      <c r="M2233" s="71">
        <v>160</v>
      </c>
      <c r="N2233" s="70">
        <f>I2233+M2233</f>
        <v>161</v>
      </c>
      <c r="O2233" s="83"/>
    </row>
    <row r="2234" spans="1:15" s="68" customFormat="1" x14ac:dyDescent="0.2">
      <c r="A2234" s="67"/>
      <c r="B2234" s="21"/>
      <c r="C2234" s="72"/>
      <c r="D2234" s="66" t="s">
        <v>931</v>
      </c>
      <c r="E2234" s="67">
        <v>2.5</v>
      </c>
      <c r="F2234" s="68" t="s">
        <v>87</v>
      </c>
      <c r="G2234" s="69" t="s">
        <v>87</v>
      </c>
      <c r="I2234" s="70"/>
      <c r="J2234" s="70"/>
      <c r="K2234" s="70"/>
      <c r="L2234" s="71"/>
      <c r="M2234" s="71"/>
      <c r="N2234" s="70"/>
      <c r="O2234" s="83"/>
    </row>
    <row r="2235" spans="1:15" s="68" customFormat="1" x14ac:dyDescent="0.2">
      <c r="A2235" s="67" t="s">
        <v>5005</v>
      </c>
      <c r="B2235" s="21"/>
      <c r="C2235" s="72">
        <v>43395</v>
      </c>
      <c r="D2235" s="66" t="s">
        <v>5058</v>
      </c>
      <c r="E2235" s="67">
        <v>58.482999999999997</v>
      </c>
      <c r="F2235" s="68" t="s">
        <v>5056</v>
      </c>
      <c r="G2235" s="69" t="s">
        <v>5059</v>
      </c>
      <c r="H2235" s="68">
        <v>1180</v>
      </c>
      <c r="I2235" s="70">
        <v>0.5</v>
      </c>
      <c r="J2235" s="70">
        <v>67800</v>
      </c>
      <c r="K2235" s="70">
        <f>ROUND(J2235/0.35,-1)</f>
        <v>193710</v>
      </c>
      <c r="L2235" s="71"/>
      <c r="M2235" s="71"/>
      <c r="N2235" s="70">
        <f>I2235+M2235</f>
        <v>0.5</v>
      </c>
      <c r="O2235" s="83"/>
    </row>
    <row r="2236" spans="1:15" s="68" customFormat="1" x14ac:dyDescent="0.2">
      <c r="A2236" s="67" t="s">
        <v>5006</v>
      </c>
      <c r="B2236" s="21"/>
      <c r="C2236" s="72">
        <v>43395</v>
      </c>
      <c r="D2236" s="66" t="s">
        <v>3138</v>
      </c>
      <c r="E2236" s="67">
        <v>71.361000000000004</v>
      </c>
      <c r="F2236" s="68" t="s">
        <v>5056</v>
      </c>
      <c r="G2236" s="69" t="s">
        <v>5057</v>
      </c>
      <c r="H2236" s="68">
        <v>1180</v>
      </c>
      <c r="I2236" s="70">
        <v>0.5</v>
      </c>
      <c r="J2236" s="70">
        <v>92590</v>
      </c>
      <c r="K2236" s="70">
        <f>ROUND(J2236/0.35,-1)</f>
        <v>264540</v>
      </c>
      <c r="L2236" s="71"/>
      <c r="M2236" s="71"/>
      <c r="N2236" s="70">
        <f>I2236+M2236</f>
        <v>0.5</v>
      </c>
      <c r="O2236" s="83"/>
    </row>
    <row r="2237" spans="1:15" s="68" customFormat="1" x14ac:dyDescent="0.2">
      <c r="A2237" s="67" t="s">
        <v>5007</v>
      </c>
      <c r="B2237" s="21"/>
      <c r="C2237" s="72">
        <v>43397</v>
      </c>
      <c r="D2237" s="66" t="s">
        <v>5060</v>
      </c>
      <c r="E2237" s="67" t="s">
        <v>1356</v>
      </c>
      <c r="F2237" s="68" t="s">
        <v>5061</v>
      </c>
      <c r="G2237" s="69" t="s">
        <v>5062</v>
      </c>
      <c r="H2237" s="68">
        <v>1020</v>
      </c>
      <c r="I2237" s="70">
        <v>0.5</v>
      </c>
      <c r="J2237" s="70"/>
      <c r="K2237" s="70">
        <f>ROUND(J2237/0.35,-1)</f>
        <v>0</v>
      </c>
      <c r="L2237" s="71"/>
      <c r="M2237" s="71"/>
      <c r="N2237" s="70">
        <f>I2237+M2237</f>
        <v>0.5</v>
      </c>
      <c r="O2237" s="83"/>
    </row>
    <row r="2238" spans="1:15" x14ac:dyDescent="0.2">
      <c r="A2238" s="67">
        <v>825</v>
      </c>
      <c r="C2238" s="72">
        <v>43399</v>
      </c>
      <c r="D2238" s="22" t="s">
        <v>5047</v>
      </c>
      <c r="E2238" s="67">
        <v>2.1230000000000002</v>
      </c>
      <c r="F2238" s="24" t="s">
        <v>5048</v>
      </c>
      <c r="G2238" s="25" t="s">
        <v>5049</v>
      </c>
      <c r="H2238" s="24">
        <v>3010</v>
      </c>
      <c r="I2238" s="27">
        <v>0.5</v>
      </c>
      <c r="J2238" s="70">
        <v>5970</v>
      </c>
      <c r="K2238" s="70">
        <f t="shared" si="166"/>
        <v>17060</v>
      </c>
      <c r="L2238" s="71">
        <v>10000</v>
      </c>
      <c r="M2238" s="71">
        <v>40</v>
      </c>
      <c r="N2238" s="70">
        <f t="shared" si="168"/>
        <v>40.5</v>
      </c>
    </row>
    <row r="2239" spans="1:15" x14ac:dyDescent="0.2">
      <c r="A2239" s="67">
        <v>826</v>
      </c>
      <c r="C2239" s="72">
        <v>43399</v>
      </c>
      <c r="D2239" s="22" t="s">
        <v>5050</v>
      </c>
      <c r="E2239" s="67" t="s">
        <v>5051</v>
      </c>
      <c r="F2239" s="24" t="s">
        <v>5052</v>
      </c>
      <c r="G2239" s="25" t="s">
        <v>5053</v>
      </c>
      <c r="H2239" s="24">
        <v>3010</v>
      </c>
      <c r="I2239" s="27">
        <v>0.5</v>
      </c>
      <c r="J2239" s="70">
        <v>20820</v>
      </c>
      <c r="K2239" s="70">
        <f t="shared" si="166"/>
        <v>59490</v>
      </c>
      <c r="L2239" s="71">
        <v>58500</v>
      </c>
      <c r="M2239" s="71">
        <v>234</v>
      </c>
      <c r="N2239" s="70">
        <f t="shared" si="168"/>
        <v>234.5</v>
      </c>
    </row>
    <row r="2240" spans="1:15" x14ac:dyDescent="0.2">
      <c r="A2240" s="67">
        <v>828</v>
      </c>
      <c r="C2240" s="72">
        <v>43402</v>
      </c>
      <c r="D2240" s="22" t="s">
        <v>5063</v>
      </c>
      <c r="E2240" s="67" t="s">
        <v>5067</v>
      </c>
      <c r="F2240" s="24" t="s">
        <v>5070</v>
      </c>
      <c r="G2240" s="25" t="s">
        <v>5071</v>
      </c>
      <c r="H2240" s="24">
        <v>1110</v>
      </c>
      <c r="I2240" s="27">
        <v>2</v>
      </c>
      <c r="J2240" s="70">
        <f>740+3520+2610+14990</f>
        <v>21860</v>
      </c>
      <c r="K2240" s="70">
        <f t="shared" si="166"/>
        <v>62460</v>
      </c>
      <c r="L2240" s="71">
        <v>62434</v>
      </c>
      <c r="M2240" s="71">
        <v>249.74</v>
      </c>
      <c r="N2240" s="70">
        <f t="shared" si="168"/>
        <v>251.74</v>
      </c>
    </row>
    <row r="2241" spans="1:15" x14ac:dyDescent="0.2">
      <c r="D2241" s="22" t="s">
        <v>5064</v>
      </c>
      <c r="E2241" s="67" t="s">
        <v>5068</v>
      </c>
      <c r="F2241" s="24" t="s">
        <v>87</v>
      </c>
      <c r="K2241" s="70">
        <f t="shared" si="166"/>
        <v>0</v>
      </c>
      <c r="N2241" s="70">
        <f t="shared" si="168"/>
        <v>0</v>
      </c>
    </row>
    <row r="2242" spans="1:15" x14ac:dyDescent="0.2">
      <c r="D2242" s="22" t="s">
        <v>5065</v>
      </c>
      <c r="E2242" s="67" t="s">
        <v>5068</v>
      </c>
      <c r="F2242" s="24" t="s">
        <v>87</v>
      </c>
      <c r="K2242" s="70">
        <f t="shared" si="166"/>
        <v>0</v>
      </c>
      <c r="N2242" s="70">
        <f t="shared" si="168"/>
        <v>0</v>
      </c>
    </row>
    <row r="2243" spans="1:15" x14ac:dyDescent="0.2">
      <c r="D2243" s="22" t="s">
        <v>5066</v>
      </c>
      <c r="E2243" s="67" t="s">
        <v>5069</v>
      </c>
      <c r="F2243" s="24" t="s">
        <v>87</v>
      </c>
      <c r="K2243" s="70">
        <f t="shared" si="166"/>
        <v>0</v>
      </c>
      <c r="N2243" s="70">
        <f t="shared" si="168"/>
        <v>0</v>
      </c>
    </row>
    <row r="2244" spans="1:15" x14ac:dyDescent="0.2">
      <c r="A2244" s="67" t="s">
        <v>5072</v>
      </c>
      <c r="C2244" s="72">
        <v>43402</v>
      </c>
      <c r="D2244" s="22" t="s">
        <v>5073</v>
      </c>
      <c r="E2244" s="67">
        <v>50.417999999999999</v>
      </c>
      <c r="F2244" s="24" t="s">
        <v>5078</v>
      </c>
      <c r="G2244" s="25" t="s">
        <v>5079</v>
      </c>
      <c r="H2244" s="24">
        <v>1150</v>
      </c>
      <c r="I2244" s="27">
        <v>1.5</v>
      </c>
      <c r="J2244" s="70">
        <v>113000</v>
      </c>
      <c r="K2244" s="70">
        <f t="shared" si="166"/>
        <v>322860</v>
      </c>
      <c r="N2244" s="70">
        <f t="shared" si="168"/>
        <v>1.5</v>
      </c>
    </row>
    <row r="2245" spans="1:15" x14ac:dyDescent="0.2">
      <c r="D2245" s="22" t="s">
        <v>5074</v>
      </c>
      <c r="E2245" s="67" t="s">
        <v>5076</v>
      </c>
      <c r="F2245" s="24" t="s">
        <v>87</v>
      </c>
      <c r="G2245" s="25" t="s">
        <v>87</v>
      </c>
      <c r="K2245" s="70">
        <f t="shared" si="166"/>
        <v>0</v>
      </c>
      <c r="N2245" s="70">
        <f t="shared" si="168"/>
        <v>0</v>
      </c>
    </row>
    <row r="2246" spans="1:15" x14ac:dyDescent="0.2">
      <c r="D2246" s="22" t="s">
        <v>5075</v>
      </c>
      <c r="E2246" s="67" t="s">
        <v>5077</v>
      </c>
      <c r="F2246" s="24" t="s">
        <v>87</v>
      </c>
      <c r="G2246" s="25" t="s">
        <v>87</v>
      </c>
      <c r="K2246" s="70">
        <f t="shared" si="166"/>
        <v>0</v>
      </c>
      <c r="N2246" s="70">
        <f t="shared" si="168"/>
        <v>0</v>
      </c>
    </row>
    <row r="2247" spans="1:15" s="43" customFormat="1" x14ac:dyDescent="0.2">
      <c r="A2247" s="39" t="s">
        <v>5080</v>
      </c>
      <c r="B2247" s="40"/>
      <c r="C2247" s="41">
        <v>43402</v>
      </c>
      <c r="D2247" s="42" t="s">
        <v>5081</v>
      </c>
      <c r="E2247" s="39">
        <v>1.8411999999999999</v>
      </c>
      <c r="F2247" s="43" t="s">
        <v>5083</v>
      </c>
      <c r="G2247" s="44" t="s">
        <v>5084</v>
      </c>
      <c r="H2247" s="43">
        <v>3010</v>
      </c>
      <c r="I2247" s="45">
        <v>1</v>
      </c>
      <c r="J2247" s="45">
        <f>14200+123320</f>
        <v>137520</v>
      </c>
      <c r="K2247" s="45">
        <f t="shared" si="166"/>
        <v>392910</v>
      </c>
      <c r="L2247" s="46"/>
      <c r="M2247" s="46"/>
      <c r="N2247" s="45">
        <f t="shared" si="168"/>
        <v>1</v>
      </c>
      <c r="O2247" s="47"/>
    </row>
    <row r="2248" spans="1:15" x14ac:dyDescent="0.2">
      <c r="D2248" s="22" t="s">
        <v>5082</v>
      </c>
      <c r="E2248" s="67">
        <v>1.7887</v>
      </c>
      <c r="K2248" s="70"/>
      <c r="N2248" s="70">
        <f>SUM(N2233:N2247)</f>
        <v>691.74</v>
      </c>
      <c r="O2248" s="36">
        <v>69224</v>
      </c>
    </row>
    <row r="2249" spans="1:15" x14ac:dyDescent="0.2">
      <c r="K2249" s="70"/>
      <c r="N2249" s="70"/>
    </row>
    <row r="2250" spans="1:15" s="68" customFormat="1" x14ac:dyDescent="0.2">
      <c r="A2250" s="67" t="s">
        <v>5046</v>
      </c>
      <c r="B2250" s="21"/>
      <c r="C2250" s="72">
        <v>43398</v>
      </c>
      <c r="D2250" s="66" t="s">
        <v>5090</v>
      </c>
      <c r="E2250" s="67">
        <v>4.0010000000000003</v>
      </c>
      <c r="F2250" s="68" t="s">
        <v>5091</v>
      </c>
      <c r="G2250" s="69" t="s">
        <v>5092</v>
      </c>
      <c r="H2250" s="68">
        <v>1030</v>
      </c>
      <c r="I2250" s="70">
        <v>0.5</v>
      </c>
      <c r="J2250" s="70">
        <v>34050</v>
      </c>
      <c r="K2250" s="70">
        <f>ROUND(J2250/0.35,-1)</f>
        <v>97290</v>
      </c>
      <c r="L2250" s="71"/>
      <c r="M2250" s="71"/>
      <c r="N2250" s="70">
        <f>I2250+M2250</f>
        <v>0.5</v>
      </c>
      <c r="O2250" s="84"/>
    </row>
    <row r="2251" spans="1:15" x14ac:dyDescent="0.2">
      <c r="A2251" s="67" t="s">
        <v>5085</v>
      </c>
      <c r="C2251" s="72">
        <v>43402</v>
      </c>
      <c r="D2251" s="22" t="s">
        <v>5086</v>
      </c>
      <c r="E2251" s="67">
        <v>4.5919999999999996</v>
      </c>
      <c r="F2251" s="24" t="s">
        <v>5088</v>
      </c>
      <c r="G2251" s="25" t="s">
        <v>5089</v>
      </c>
      <c r="H2251" s="24">
        <v>1160</v>
      </c>
      <c r="I2251" s="27">
        <v>1</v>
      </c>
      <c r="K2251" s="70">
        <f t="shared" si="166"/>
        <v>0</v>
      </c>
      <c r="N2251" s="70">
        <f t="shared" si="168"/>
        <v>1</v>
      </c>
    </row>
    <row r="2252" spans="1:15" x14ac:dyDescent="0.2">
      <c r="D2252" s="22" t="s">
        <v>5087</v>
      </c>
      <c r="K2252" s="70">
        <f t="shared" si="166"/>
        <v>0</v>
      </c>
      <c r="N2252" s="70">
        <f t="shared" si="168"/>
        <v>0</v>
      </c>
    </row>
    <row r="2253" spans="1:15" s="68" customFormat="1" x14ac:dyDescent="0.2">
      <c r="A2253" s="67">
        <v>829</v>
      </c>
      <c r="B2253" s="21"/>
      <c r="C2253" s="72">
        <v>43402</v>
      </c>
      <c r="D2253" s="66" t="s">
        <v>5093</v>
      </c>
      <c r="E2253" s="67" t="s">
        <v>5096</v>
      </c>
      <c r="F2253" s="68" t="s">
        <v>5097</v>
      </c>
      <c r="G2253" s="69" t="s">
        <v>5098</v>
      </c>
      <c r="H2253" s="68">
        <v>1090</v>
      </c>
      <c r="I2253" s="70">
        <v>1.5</v>
      </c>
      <c r="J2253" s="70">
        <v>25910</v>
      </c>
      <c r="K2253" s="70">
        <f t="shared" si="166"/>
        <v>74030</v>
      </c>
      <c r="L2253" s="71">
        <v>27500</v>
      </c>
      <c r="M2253" s="71">
        <v>110</v>
      </c>
      <c r="N2253" s="86">
        <f t="shared" si="168"/>
        <v>111.5</v>
      </c>
      <c r="O2253" s="85"/>
    </row>
    <row r="2254" spans="1:15" x14ac:dyDescent="0.2">
      <c r="D2254" s="22" t="s">
        <v>5094</v>
      </c>
      <c r="E2254" s="67">
        <v>2.024</v>
      </c>
      <c r="F2254" s="24" t="s">
        <v>87</v>
      </c>
      <c r="G2254" s="68" t="s">
        <v>87</v>
      </c>
      <c r="K2254" s="70">
        <f t="shared" si="166"/>
        <v>0</v>
      </c>
      <c r="N2254" s="70">
        <f t="shared" si="168"/>
        <v>0</v>
      </c>
    </row>
    <row r="2255" spans="1:15" x14ac:dyDescent="0.2">
      <c r="D2255" s="22" t="s">
        <v>5095</v>
      </c>
      <c r="E2255" s="67">
        <v>0.01</v>
      </c>
      <c r="F2255" s="68" t="s">
        <v>87</v>
      </c>
      <c r="G2255" s="68" t="s">
        <v>87</v>
      </c>
      <c r="K2255" s="70">
        <f t="shared" si="166"/>
        <v>0</v>
      </c>
      <c r="N2255" s="70">
        <f t="shared" si="168"/>
        <v>0</v>
      </c>
    </row>
    <row r="2256" spans="1:15" x14ac:dyDescent="0.2">
      <c r="A2256" s="67" t="s">
        <v>5099</v>
      </c>
      <c r="C2256" s="72">
        <v>43402</v>
      </c>
      <c r="D2256" s="22" t="s">
        <v>3097</v>
      </c>
      <c r="E2256" s="67">
        <v>0.60209999999999997</v>
      </c>
      <c r="F2256" s="24" t="s">
        <v>3099</v>
      </c>
      <c r="G2256" s="25" t="s">
        <v>5100</v>
      </c>
      <c r="H2256" s="24">
        <v>1060</v>
      </c>
      <c r="I2256" s="27">
        <v>0.5</v>
      </c>
      <c r="J2256" s="70">
        <v>3260</v>
      </c>
      <c r="K2256" s="70">
        <f t="shared" si="166"/>
        <v>9310</v>
      </c>
      <c r="N2256" s="86">
        <f t="shared" si="168"/>
        <v>0.5</v>
      </c>
    </row>
    <row r="2257" spans="1:15" s="68" customFormat="1" x14ac:dyDescent="0.2">
      <c r="A2257" s="67" t="s">
        <v>5101</v>
      </c>
      <c r="B2257" s="21"/>
      <c r="C2257" s="72">
        <v>43399</v>
      </c>
      <c r="D2257" s="66" t="s">
        <v>5102</v>
      </c>
      <c r="E2257" s="67" t="s">
        <v>5103</v>
      </c>
      <c r="F2257" s="68" t="s">
        <v>5104</v>
      </c>
      <c r="G2257" s="69" t="s">
        <v>5105</v>
      </c>
      <c r="H2257" s="68">
        <v>3010</v>
      </c>
      <c r="I2257" s="70">
        <v>0.5</v>
      </c>
      <c r="J2257" s="70">
        <v>4390</v>
      </c>
      <c r="K2257" s="70">
        <f t="shared" si="166"/>
        <v>12540</v>
      </c>
      <c r="L2257" s="71"/>
      <c r="M2257" s="71"/>
      <c r="N2257" s="86">
        <f t="shared" si="168"/>
        <v>0.5</v>
      </c>
      <c r="O2257" s="85"/>
    </row>
    <row r="2258" spans="1:15" s="68" customFormat="1" x14ac:dyDescent="0.2">
      <c r="A2258" s="67">
        <v>827</v>
      </c>
      <c r="B2258" s="21"/>
      <c r="C2258" s="72">
        <v>43399</v>
      </c>
      <c r="D2258" s="66" t="s">
        <v>5106</v>
      </c>
      <c r="E2258" s="67" t="s">
        <v>237</v>
      </c>
      <c r="F2258" s="68" t="s">
        <v>5107</v>
      </c>
      <c r="G2258" s="69" t="s">
        <v>5105</v>
      </c>
      <c r="H2258" s="68">
        <v>2050</v>
      </c>
      <c r="I2258" s="70">
        <v>0.5</v>
      </c>
      <c r="J2258" s="70">
        <v>27560</v>
      </c>
      <c r="K2258" s="70">
        <f t="shared" si="166"/>
        <v>78740</v>
      </c>
      <c r="L2258" s="71">
        <v>75000</v>
      </c>
      <c r="M2258" s="71">
        <v>300</v>
      </c>
      <c r="N2258" s="86">
        <f t="shared" si="168"/>
        <v>300.5</v>
      </c>
      <c r="O2258" s="85"/>
    </row>
    <row r="2259" spans="1:15" x14ac:dyDescent="0.2">
      <c r="A2259" s="67">
        <v>830</v>
      </c>
      <c r="C2259" s="72">
        <v>43403</v>
      </c>
      <c r="D2259" s="22" t="s">
        <v>5108</v>
      </c>
      <c r="E2259" s="67">
        <v>30</v>
      </c>
      <c r="F2259" s="24" t="s">
        <v>5109</v>
      </c>
      <c r="G2259" s="25" t="s">
        <v>5110</v>
      </c>
      <c r="H2259" s="24">
        <v>1020</v>
      </c>
      <c r="I2259" s="27">
        <v>0.5</v>
      </c>
      <c r="J2259" s="70">
        <v>37420</v>
      </c>
      <c r="K2259" s="70">
        <f t="shared" si="166"/>
        <v>106910</v>
      </c>
      <c r="L2259" s="71">
        <v>90000</v>
      </c>
      <c r="M2259" s="71">
        <v>360</v>
      </c>
      <c r="N2259" s="86">
        <f t="shared" si="168"/>
        <v>360.5</v>
      </c>
    </row>
    <row r="2260" spans="1:15" x14ac:dyDescent="0.2">
      <c r="A2260" s="67" t="s">
        <v>5111</v>
      </c>
      <c r="C2260" s="72">
        <v>43404</v>
      </c>
      <c r="D2260" s="22" t="s">
        <v>5113</v>
      </c>
      <c r="E2260" s="67" t="s">
        <v>5114</v>
      </c>
      <c r="F2260" s="24" t="s">
        <v>5116</v>
      </c>
      <c r="G2260" s="25" t="s">
        <v>5117</v>
      </c>
      <c r="H2260" s="24">
        <v>3010</v>
      </c>
      <c r="I2260" s="27">
        <v>1</v>
      </c>
      <c r="J2260" s="70">
        <v>17260</v>
      </c>
      <c r="K2260" s="70">
        <f t="shared" si="166"/>
        <v>49310</v>
      </c>
      <c r="N2260" s="70">
        <f t="shared" si="168"/>
        <v>1</v>
      </c>
    </row>
    <row r="2261" spans="1:15" x14ac:dyDescent="0.2">
      <c r="D2261" s="22" t="s">
        <v>5112</v>
      </c>
      <c r="E2261" s="67" t="s">
        <v>5115</v>
      </c>
      <c r="F2261" s="24" t="s">
        <v>87</v>
      </c>
      <c r="G2261" s="25" t="s">
        <v>87</v>
      </c>
      <c r="K2261" s="70">
        <f t="shared" si="166"/>
        <v>0</v>
      </c>
      <c r="N2261" s="70">
        <f t="shared" si="168"/>
        <v>0</v>
      </c>
    </row>
    <row r="2262" spans="1:15" x14ac:dyDescent="0.2">
      <c r="A2262" s="67">
        <v>831</v>
      </c>
      <c r="C2262" s="72">
        <v>43404</v>
      </c>
      <c r="D2262" s="22" t="s">
        <v>5118</v>
      </c>
      <c r="E2262" s="67">
        <v>196.17599999999999</v>
      </c>
      <c r="F2262" s="24" t="s">
        <v>5120</v>
      </c>
      <c r="G2262" s="25" t="s">
        <v>2434</v>
      </c>
      <c r="H2262" s="24">
        <v>1190</v>
      </c>
      <c r="I2262" s="27">
        <v>1</v>
      </c>
      <c r="J2262" s="70">
        <v>386050</v>
      </c>
      <c r="K2262" s="70">
        <f t="shared" si="166"/>
        <v>1103000</v>
      </c>
      <c r="L2262" s="71">
        <v>948807.34</v>
      </c>
      <c r="M2262" s="71">
        <v>3795.23</v>
      </c>
      <c r="N2262" s="70">
        <f t="shared" si="168"/>
        <v>3796.23</v>
      </c>
    </row>
    <row r="2263" spans="1:15" x14ac:dyDescent="0.2">
      <c r="D2263" s="22" t="s">
        <v>5119</v>
      </c>
      <c r="E2263" s="67">
        <v>2.2519999999999998</v>
      </c>
      <c r="F2263" s="24" t="s">
        <v>87</v>
      </c>
      <c r="G2263" s="25" t="s">
        <v>87</v>
      </c>
      <c r="H2263" s="24">
        <v>3010</v>
      </c>
      <c r="K2263" s="70">
        <f t="shared" si="166"/>
        <v>0</v>
      </c>
      <c r="N2263" s="70">
        <f t="shared" si="168"/>
        <v>0</v>
      </c>
    </row>
    <row r="2264" spans="1:15" x14ac:dyDescent="0.2">
      <c r="A2264" s="67">
        <v>832</v>
      </c>
      <c r="C2264" s="72">
        <v>43404</v>
      </c>
      <c r="D2264" s="22" t="s">
        <v>5118</v>
      </c>
      <c r="E2264" s="67">
        <v>196.17599999999999</v>
      </c>
      <c r="F2264" s="24" t="s">
        <v>5121</v>
      </c>
      <c r="G2264" s="25" t="s">
        <v>2434</v>
      </c>
      <c r="H2264" s="24">
        <v>1190</v>
      </c>
      <c r="I2264" s="27">
        <v>1</v>
      </c>
      <c r="J2264" s="70">
        <v>386050</v>
      </c>
      <c r="K2264" s="70">
        <f t="shared" ref="K2264:K2304" si="169">ROUND(J2264/0.35,-1)</f>
        <v>1103000</v>
      </c>
      <c r="L2264" s="71">
        <v>316269.11</v>
      </c>
      <c r="M2264" s="71">
        <v>1265.08</v>
      </c>
      <c r="N2264" s="70">
        <f t="shared" si="168"/>
        <v>1266.08</v>
      </c>
    </row>
    <row r="2265" spans="1:15" x14ac:dyDescent="0.2">
      <c r="D2265" s="22" t="s">
        <v>5119</v>
      </c>
      <c r="E2265" s="67">
        <v>2.2519999999999998</v>
      </c>
      <c r="F2265" s="24" t="s">
        <v>87</v>
      </c>
      <c r="G2265" s="25" t="s">
        <v>87</v>
      </c>
      <c r="H2265" s="24">
        <v>3010</v>
      </c>
      <c r="K2265" s="70">
        <f t="shared" si="169"/>
        <v>0</v>
      </c>
      <c r="N2265" s="70">
        <f t="shared" si="168"/>
        <v>0</v>
      </c>
    </row>
    <row r="2266" spans="1:15" x14ac:dyDescent="0.2">
      <c r="A2266" s="67">
        <v>833</v>
      </c>
      <c r="C2266" s="72">
        <v>43404</v>
      </c>
      <c r="D2266" s="22" t="s">
        <v>5118</v>
      </c>
      <c r="E2266" s="67">
        <v>196.17599999999999</v>
      </c>
      <c r="F2266" s="24" t="s">
        <v>5122</v>
      </c>
      <c r="G2266" s="25" t="s">
        <v>2434</v>
      </c>
      <c r="H2266" s="24">
        <v>1190</v>
      </c>
      <c r="I2266" s="27">
        <v>1</v>
      </c>
      <c r="J2266" s="70">
        <v>386050</v>
      </c>
      <c r="K2266" s="70">
        <f t="shared" si="169"/>
        <v>1103000</v>
      </c>
      <c r="L2266" s="71">
        <v>316269.11</v>
      </c>
      <c r="M2266" s="71">
        <v>1265.08</v>
      </c>
      <c r="N2266" s="70">
        <f t="shared" si="168"/>
        <v>1266.08</v>
      </c>
    </row>
    <row r="2267" spans="1:15" x14ac:dyDescent="0.2">
      <c r="D2267" s="22" t="s">
        <v>5119</v>
      </c>
      <c r="E2267" s="67">
        <v>2.2519999999999998</v>
      </c>
      <c r="F2267" s="68" t="s">
        <v>87</v>
      </c>
      <c r="G2267" s="69" t="s">
        <v>87</v>
      </c>
      <c r="H2267" s="24">
        <v>3010</v>
      </c>
      <c r="K2267" s="70">
        <f t="shared" si="169"/>
        <v>0</v>
      </c>
      <c r="N2267" s="70">
        <f t="shared" si="168"/>
        <v>0</v>
      </c>
    </row>
    <row r="2268" spans="1:15" x14ac:dyDescent="0.2">
      <c r="A2268" s="67">
        <v>834</v>
      </c>
      <c r="C2268" s="72">
        <v>43404</v>
      </c>
      <c r="D2268" s="66" t="s">
        <v>5118</v>
      </c>
      <c r="E2268" s="67">
        <v>196.17599999999999</v>
      </c>
      <c r="F2268" s="24" t="s">
        <v>5123</v>
      </c>
      <c r="G2268" s="25" t="s">
        <v>2434</v>
      </c>
      <c r="H2268" s="68">
        <v>1190</v>
      </c>
      <c r="I2268" s="70">
        <v>1</v>
      </c>
      <c r="J2268" s="70">
        <v>386050</v>
      </c>
      <c r="K2268" s="70">
        <f t="shared" si="169"/>
        <v>1103000</v>
      </c>
      <c r="L2268" s="71">
        <v>316269.11</v>
      </c>
      <c r="M2268" s="71">
        <v>1265.08</v>
      </c>
      <c r="N2268" s="70">
        <f t="shared" si="168"/>
        <v>1266.08</v>
      </c>
    </row>
    <row r="2269" spans="1:15" x14ac:dyDescent="0.2">
      <c r="D2269" s="66" t="s">
        <v>5119</v>
      </c>
      <c r="E2269" s="67">
        <v>2.2519999999999998</v>
      </c>
      <c r="F2269" s="68" t="s">
        <v>87</v>
      </c>
      <c r="G2269" s="69" t="s">
        <v>87</v>
      </c>
      <c r="H2269" s="68">
        <v>3010</v>
      </c>
      <c r="I2269" s="70"/>
      <c r="K2269" s="70">
        <f t="shared" si="169"/>
        <v>0</v>
      </c>
      <c r="N2269" s="70">
        <f t="shared" si="168"/>
        <v>0</v>
      </c>
    </row>
    <row r="2270" spans="1:15" x14ac:dyDescent="0.2">
      <c r="A2270" s="67" t="s">
        <v>5124</v>
      </c>
      <c r="C2270" s="72">
        <v>43404</v>
      </c>
      <c r="D2270" s="22" t="s">
        <v>5125</v>
      </c>
      <c r="E2270" s="67">
        <v>0.13300000000000001</v>
      </c>
      <c r="F2270" s="24" t="s">
        <v>5127</v>
      </c>
      <c r="G2270" s="25" t="s">
        <v>5128</v>
      </c>
      <c r="H2270" s="24">
        <v>1070</v>
      </c>
      <c r="I2270" s="27">
        <v>1</v>
      </c>
      <c r="J2270" s="70">
        <f>160+62410</f>
        <v>62570</v>
      </c>
      <c r="K2270" s="70">
        <f t="shared" si="169"/>
        <v>178770</v>
      </c>
      <c r="N2270" s="70">
        <f t="shared" si="168"/>
        <v>1</v>
      </c>
    </row>
    <row r="2271" spans="1:15" x14ac:dyDescent="0.2">
      <c r="D2271" s="22" t="s">
        <v>5126</v>
      </c>
      <c r="E2271" s="67">
        <v>28.991</v>
      </c>
      <c r="F2271" s="24" t="s">
        <v>87</v>
      </c>
      <c r="G2271" s="25" t="s">
        <v>87</v>
      </c>
      <c r="K2271" s="70">
        <f t="shared" si="169"/>
        <v>0</v>
      </c>
      <c r="N2271" s="70">
        <f t="shared" si="168"/>
        <v>0</v>
      </c>
    </row>
    <row r="2272" spans="1:15" x14ac:dyDescent="0.2">
      <c r="A2272" s="67">
        <v>835</v>
      </c>
      <c r="C2272" s="72">
        <v>43404</v>
      </c>
      <c r="D2272" s="22" t="s">
        <v>5129</v>
      </c>
      <c r="E2272" s="67">
        <v>2.4127000000000001</v>
      </c>
      <c r="F2272" s="24" t="s">
        <v>5130</v>
      </c>
      <c r="G2272" s="25" t="s">
        <v>5131</v>
      </c>
      <c r="H2272" s="24">
        <v>1060</v>
      </c>
      <c r="I2272" s="27">
        <v>0.5</v>
      </c>
      <c r="J2272" s="70">
        <v>12550</v>
      </c>
      <c r="K2272" s="70">
        <f t="shared" si="169"/>
        <v>35860</v>
      </c>
      <c r="L2272" s="71">
        <v>20000</v>
      </c>
      <c r="M2272" s="71">
        <v>80</v>
      </c>
      <c r="N2272" s="70">
        <f t="shared" si="168"/>
        <v>80.5</v>
      </c>
    </row>
    <row r="2273" spans="1:15" x14ac:dyDescent="0.2">
      <c r="A2273" s="67">
        <v>836</v>
      </c>
      <c r="C2273" s="72">
        <v>43404</v>
      </c>
      <c r="D2273" s="22" t="s">
        <v>5132</v>
      </c>
      <c r="E2273" s="67">
        <v>20.309999999999999</v>
      </c>
      <c r="F2273" s="24" t="s">
        <v>5133</v>
      </c>
      <c r="G2273" s="25" t="s">
        <v>5134</v>
      </c>
      <c r="H2273" s="24">
        <v>1210</v>
      </c>
      <c r="I2273" s="27">
        <v>0.5</v>
      </c>
      <c r="J2273" s="70">
        <v>63600</v>
      </c>
      <c r="K2273" s="70">
        <f t="shared" si="169"/>
        <v>181710</v>
      </c>
      <c r="L2273" s="71">
        <v>250500</v>
      </c>
      <c r="M2273" s="71">
        <v>1002</v>
      </c>
      <c r="N2273" s="70">
        <f t="shared" si="168"/>
        <v>1002.5</v>
      </c>
    </row>
    <row r="2274" spans="1:15" s="43" customFormat="1" x14ac:dyDescent="0.2">
      <c r="A2274" s="39" t="s">
        <v>5135</v>
      </c>
      <c r="B2274" s="40"/>
      <c r="C2274" s="41">
        <v>43404</v>
      </c>
      <c r="D2274" s="42" t="s">
        <v>5132</v>
      </c>
      <c r="E2274" s="39">
        <v>20.309999999999999</v>
      </c>
      <c r="F2274" s="43" t="s">
        <v>5134</v>
      </c>
      <c r="G2274" s="44" t="s">
        <v>5136</v>
      </c>
      <c r="H2274" s="43">
        <v>1210</v>
      </c>
      <c r="I2274" s="45">
        <v>0.5</v>
      </c>
      <c r="J2274" s="45">
        <v>63600</v>
      </c>
      <c r="K2274" s="45">
        <f t="shared" si="169"/>
        <v>181710</v>
      </c>
      <c r="L2274" s="46"/>
      <c r="M2274" s="46"/>
      <c r="N2274" s="45">
        <f t="shared" si="168"/>
        <v>0.5</v>
      </c>
      <c r="O2274" s="47"/>
    </row>
    <row r="2275" spans="1:15" x14ac:dyDescent="0.2">
      <c r="K2275" s="70"/>
      <c r="N2275" s="70">
        <f>SUM(N2250:N2274)</f>
        <v>9454.9699999999993</v>
      </c>
      <c r="O2275" s="36">
        <v>69248</v>
      </c>
    </row>
    <row r="2276" spans="1:15" x14ac:dyDescent="0.2">
      <c r="K2276" s="70"/>
      <c r="N2276" s="70"/>
    </row>
    <row r="2277" spans="1:15" x14ac:dyDescent="0.2">
      <c r="A2277" s="67">
        <v>837</v>
      </c>
      <c r="C2277" s="72">
        <v>43404</v>
      </c>
      <c r="D2277" s="22" t="s">
        <v>5137</v>
      </c>
      <c r="E2277" s="67" t="s">
        <v>5138</v>
      </c>
      <c r="F2277" s="24" t="s">
        <v>5139</v>
      </c>
      <c r="G2277" s="25" t="s">
        <v>5140</v>
      </c>
      <c r="H2277" s="24">
        <v>3010</v>
      </c>
      <c r="I2277" s="27">
        <v>0.5</v>
      </c>
      <c r="J2277" s="70">
        <v>11080</v>
      </c>
      <c r="K2277" s="70">
        <f t="shared" si="169"/>
        <v>31660</v>
      </c>
      <c r="L2277" s="71">
        <v>15000</v>
      </c>
      <c r="M2277" s="71">
        <v>60</v>
      </c>
      <c r="N2277" s="70">
        <f t="shared" si="168"/>
        <v>60.5</v>
      </c>
    </row>
    <row r="2278" spans="1:15" x14ac:dyDescent="0.2">
      <c r="A2278" s="67">
        <v>838</v>
      </c>
      <c r="C2278" s="72">
        <v>43404</v>
      </c>
      <c r="D2278" s="22" t="s">
        <v>1730</v>
      </c>
      <c r="E2278" s="67">
        <v>3.8319999999999999</v>
      </c>
      <c r="F2278" s="24" t="s">
        <v>5141</v>
      </c>
      <c r="G2278" s="25" t="s">
        <v>5142</v>
      </c>
      <c r="H2278" s="24">
        <v>1060</v>
      </c>
      <c r="I2278" s="27">
        <v>0.5</v>
      </c>
      <c r="J2278" s="70">
        <v>7560</v>
      </c>
      <c r="K2278" s="70">
        <f t="shared" si="169"/>
        <v>21600</v>
      </c>
      <c r="L2278" s="71">
        <v>15000</v>
      </c>
      <c r="M2278" s="71">
        <v>60</v>
      </c>
      <c r="N2278" s="70">
        <f t="shared" si="168"/>
        <v>60.5</v>
      </c>
    </row>
    <row r="2279" spans="1:15" x14ac:dyDescent="0.2">
      <c r="A2279" s="67">
        <v>839</v>
      </c>
      <c r="C2279" s="72">
        <v>43404</v>
      </c>
      <c r="D2279" s="22" t="s">
        <v>5143</v>
      </c>
      <c r="E2279" s="67" t="s">
        <v>1693</v>
      </c>
      <c r="F2279" s="24" t="s">
        <v>5144</v>
      </c>
      <c r="G2279" s="25" t="s">
        <v>5145</v>
      </c>
      <c r="H2279" s="24">
        <v>3010</v>
      </c>
      <c r="I2279" s="27">
        <v>0.5</v>
      </c>
      <c r="J2279" s="70">
        <v>28390</v>
      </c>
      <c r="K2279" s="70">
        <f t="shared" si="169"/>
        <v>81110</v>
      </c>
      <c r="L2279" s="71">
        <v>30000</v>
      </c>
      <c r="M2279" s="71">
        <v>120</v>
      </c>
      <c r="N2279" s="70">
        <f t="shared" ref="N2279:N2318" si="170">I2279+M2279</f>
        <v>120.5</v>
      </c>
    </row>
    <row r="2280" spans="1:15" x14ac:dyDescent="0.2">
      <c r="A2280" s="67">
        <v>840</v>
      </c>
      <c r="C2280" s="72">
        <v>43404</v>
      </c>
      <c r="D2280" s="22" t="s">
        <v>5146</v>
      </c>
      <c r="E2280" s="67" t="s">
        <v>122</v>
      </c>
      <c r="F2280" s="24" t="s">
        <v>5147</v>
      </c>
      <c r="G2280" s="25" t="s">
        <v>5148</v>
      </c>
      <c r="H2280" s="24">
        <v>2050</v>
      </c>
      <c r="I2280" s="27">
        <v>0.5</v>
      </c>
      <c r="J2280" s="70">
        <v>11780</v>
      </c>
      <c r="K2280" s="70">
        <f t="shared" si="169"/>
        <v>33660</v>
      </c>
      <c r="L2280" s="71">
        <v>0</v>
      </c>
      <c r="M2280" s="71">
        <v>121.44</v>
      </c>
      <c r="N2280" s="70">
        <f t="shared" si="170"/>
        <v>121.94</v>
      </c>
      <c r="O2280" s="36" t="s">
        <v>5149</v>
      </c>
    </row>
    <row r="2281" spans="1:15" x14ac:dyDescent="0.2">
      <c r="A2281" s="67">
        <v>841</v>
      </c>
      <c r="C2281" s="72">
        <v>43405</v>
      </c>
      <c r="D2281" s="22" t="s">
        <v>5150</v>
      </c>
      <c r="E2281" s="67" t="s">
        <v>5151</v>
      </c>
      <c r="F2281" s="24" t="s">
        <v>5152</v>
      </c>
      <c r="G2281" s="25" t="s">
        <v>5153</v>
      </c>
      <c r="H2281" s="24">
        <v>3010</v>
      </c>
      <c r="I2281" s="27">
        <v>0.5</v>
      </c>
      <c r="J2281" s="70">
        <v>76070</v>
      </c>
      <c r="K2281" s="70">
        <f t="shared" si="169"/>
        <v>217340</v>
      </c>
      <c r="L2281" s="71">
        <v>244000</v>
      </c>
      <c r="M2281" s="71">
        <v>976</v>
      </c>
      <c r="N2281" s="70">
        <f t="shared" si="170"/>
        <v>976.5</v>
      </c>
    </row>
    <row r="2282" spans="1:15" x14ac:dyDescent="0.2">
      <c r="A2282" s="67">
        <v>842</v>
      </c>
      <c r="C2282" s="72">
        <v>43405</v>
      </c>
      <c r="D2282" s="22" t="s">
        <v>5154</v>
      </c>
      <c r="E2282" s="67" t="s">
        <v>5155</v>
      </c>
      <c r="F2282" s="24" t="s">
        <v>5156</v>
      </c>
      <c r="G2282" s="25" t="s">
        <v>5157</v>
      </c>
      <c r="H2282" s="24">
        <v>3010</v>
      </c>
      <c r="I2282" s="27">
        <v>0.5</v>
      </c>
      <c r="J2282" s="70">
        <v>20170</v>
      </c>
      <c r="K2282" s="70">
        <f t="shared" si="169"/>
        <v>57630</v>
      </c>
      <c r="L2282" s="71">
        <v>55000</v>
      </c>
      <c r="M2282" s="71">
        <v>220</v>
      </c>
      <c r="N2282" s="70">
        <f t="shared" si="170"/>
        <v>220.5</v>
      </c>
    </row>
    <row r="2283" spans="1:15" x14ac:dyDescent="0.2">
      <c r="A2283" s="67">
        <v>843</v>
      </c>
      <c r="C2283" s="72">
        <v>43405</v>
      </c>
      <c r="D2283" s="22" t="s">
        <v>2102</v>
      </c>
      <c r="E2283" s="67">
        <v>0.27</v>
      </c>
      <c r="F2283" s="24" t="s">
        <v>5158</v>
      </c>
      <c r="G2283" s="25" t="s">
        <v>5159</v>
      </c>
      <c r="H2283" s="24">
        <v>1090</v>
      </c>
      <c r="I2283" s="27">
        <v>0.5</v>
      </c>
      <c r="J2283" s="70">
        <v>24770</v>
      </c>
      <c r="K2283" s="70">
        <f t="shared" si="169"/>
        <v>70770</v>
      </c>
      <c r="L2283" s="71">
        <v>69500</v>
      </c>
      <c r="M2283" s="71">
        <v>278</v>
      </c>
      <c r="N2283" s="70">
        <f t="shared" si="170"/>
        <v>278.5</v>
      </c>
    </row>
    <row r="2284" spans="1:15" x14ac:dyDescent="0.2">
      <c r="A2284" s="67">
        <v>844</v>
      </c>
      <c r="C2284" s="72">
        <v>43405</v>
      </c>
      <c r="D2284" s="22" t="s">
        <v>5160</v>
      </c>
      <c r="E2284" s="67">
        <v>3.339</v>
      </c>
      <c r="F2284" s="24" t="s">
        <v>5161</v>
      </c>
      <c r="G2284" s="25" t="s">
        <v>5162</v>
      </c>
      <c r="H2284" s="24">
        <v>1070</v>
      </c>
      <c r="I2284" s="27">
        <v>0.5</v>
      </c>
      <c r="J2284" s="70">
        <v>10510</v>
      </c>
      <c r="K2284" s="70">
        <f t="shared" si="169"/>
        <v>30030</v>
      </c>
      <c r="L2284" s="71">
        <v>40000</v>
      </c>
      <c r="M2284" s="71">
        <v>160</v>
      </c>
      <c r="N2284" s="70">
        <f t="shared" si="170"/>
        <v>160.5</v>
      </c>
    </row>
    <row r="2285" spans="1:15" x14ac:dyDescent="0.2">
      <c r="A2285" s="67" t="s">
        <v>5163</v>
      </c>
      <c r="C2285" s="72">
        <v>43405</v>
      </c>
      <c r="D2285" s="22" t="s">
        <v>5164</v>
      </c>
      <c r="E2285" s="67" t="s">
        <v>5165</v>
      </c>
      <c r="F2285" s="24" t="s">
        <v>457</v>
      </c>
      <c r="G2285" s="25" t="s">
        <v>1185</v>
      </c>
      <c r="H2285" s="24">
        <v>3010</v>
      </c>
      <c r="I2285" s="27">
        <v>0.5</v>
      </c>
      <c r="J2285" s="70">
        <v>7720</v>
      </c>
      <c r="K2285" s="70">
        <f t="shared" si="169"/>
        <v>22060</v>
      </c>
      <c r="N2285" s="70">
        <f t="shared" si="170"/>
        <v>0.5</v>
      </c>
    </row>
    <row r="2286" spans="1:15" x14ac:dyDescent="0.2">
      <c r="A2286" s="67">
        <v>847</v>
      </c>
      <c r="C2286" s="72">
        <v>43405</v>
      </c>
      <c r="D2286" s="22" t="s">
        <v>2334</v>
      </c>
      <c r="E2286" s="67" t="s">
        <v>5166</v>
      </c>
      <c r="F2286" s="24" t="s">
        <v>3751</v>
      </c>
      <c r="G2286" s="25" t="s">
        <v>5167</v>
      </c>
      <c r="H2286" s="24">
        <v>3010</v>
      </c>
      <c r="I2286" s="27">
        <v>0.5</v>
      </c>
      <c r="J2286" s="70">
        <v>14040</v>
      </c>
      <c r="K2286" s="70">
        <f t="shared" si="169"/>
        <v>40110</v>
      </c>
      <c r="L2286" s="71">
        <v>19000</v>
      </c>
      <c r="M2286" s="71">
        <v>76</v>
      </c>
      <c r="N2286" s="70">
        <f t="shared" si="170"/>
        <v>76.5</v>
      </c>
    </row>
    <row r="2287" spans="1:15" x14ac:dyDescent="0.2">
      <c r="A2287" s="67">
        <v>848</v>
      </c>
      <c r="C2287" s="72">
        <v>43406</v>
      </c>
      <c r="D2287" s="22" t="s">
        <v>1731</v>
      </c>
      <c r="E2287" s="67">
        <v>0.56699999999999995</v>
      </c>
      <c r="F2287" s="24" t="s">
        <v>5141</v>
      </c>
      <c r="G2287" s="25" t="s">
        <v>5168</v>
      </c>
      <c r="H2287" s="24">
        <v>1060</v>
      </c>
      <c r="I2287" s="27">
        <v>1</v>
      </c>
      <c r="J2287" s="70">
        <f>5040+1440</f>
        <v>6480</v>
      </c>
      <c r="K2287" s="70">
        <f t="shared" si="169"/>
        <v>18510</v>
      </c>
      <c r="L2287" s="71">
        <v>3000</v>
      </c>
      <c r="M2287" s="71">
        <v>12</v>
      </c>
      <c r="N2287" s="70">
        <f t="shared" si="170"/>
        <v>13</v>
      </c>
    </row>
    <row r="2288" spans="1:15" x14ac:dyDescent="0.2">
      <c r="D2288" s="22" t="s">
        <v>1732</v>
      </c>
      <c r="E2288" s="67">
        <v>0.97799999999999998</v>
      </c>
      <c r="F2288" s="24" t="s">
        <v>87</v>
      </c>
      <c r="G2288" s="25" t="s">
        <v>87</v>
      </c>
      <c r="K2288" s="70">
        <f t="shared" si="169"/>
        <v>0</v>
      </c>
      <c r="N2288" s="70">
        <f t="shared" si="170"/>
        <v>0</v>
      </c>
    </row>
    <row r="2289" spans="1:15" x14ac:dyDescent="0.2">
      <c r="A2289" s="67">
        <v>845</v>
      </c>
      <c r="C2289" s="72">
        <v>43405</v>
      </c>
      <c r="D2289" s="22" t="s">
        <v>5169</v>
      </c>
      <c r="E2289" s="67" t="s">
        <v>5170</v>
      </c>
      <c r="F2289" s="24" t="s">
        <v>5171</v>
      </c>
      <c r="G2289" s="25" t="s">
        <v>5172</v>
      </c>
      <c r="H2289" s="24">
        <v>3010</v>
      </c>
      <c r="I2289" s="27">
        <v>0.5</v>
      </c>
      <c r="J2289" s="70">
        <v>17460</v>
      </c>
      <c r="K2289" s="70">
        <f t="shared" si="169"/>
        <v>49890</v>
      </c>
      <c r="L2289" s="71">
        <v>110000</v>
      </c>
      <c r="M2289" s="71">
        <v>440</v>
      </c>
      <c r="N2289" s="70">
        <f t="shared" si="170"/>
        <v>440.5</v>
      </c>
    </row>
    <row r="2290" spans="1:15" s="43" customFormat="1" x14ac:dyDescent="0.2">
      <c r="A2290" s="39">
        <v>846</v>
      </c>
      <c r="B2290" s="40"/>
      <c r="C2290" s="41">
        <v>43405</v>
      </c>
      <c r="D2290" s="42" t="s">
        <v>5173</v>
      </c>
      <c r="E2290" s="39">
        <v>41.996400000000001</v>
      </c>
      <c r="F2290" s="43" t="s">
        <v>5174</v>
      </c>
      <c r="G2290" s="44" t="s">
        <v>5175</v>
      </c>
      <c r="H2290" s="43">
        <v>1180</v>
      </c>
      <c r="I2290" s="45">
        <v>0.5</v>
      </c>
      <c r="J2290" s="45">
        <v>48130</v>
      </c>
      <c r="K2290" s="45">
        <f t="shared" si="169"/>
        <v>137510</v>
      </c>
      <c r="L2290" s="46">
        <v>223000</v>
      </c>
      <c r="M2290" s="46">
        <v>892</v>
      </c>
      <c r="N2290" s="45">
        <f t="shared" si="170"/>
        <v>892.5</v>
      </c>
      <c r="O2290" s="47"/>
    </row>
    <row r="2291" spans="1:15" x14ac:dyDescent="0.2">
      <c r="K2291" s="70"/>
      <c r="N2291" s="70">
        <f>SUM(N2277:N2290)</f>
        <v>3422.44</v>
      </c>
      <c r="O2291" s="36">
        <v>69272</v>
      </c>
    </row>
    <row r="2292" spans="1:15" s="68" customFormat="1" x14ac:dyDescent="0.2">
      <c r="A2292" s="67"/>
      <c r="B2292" s="21"/>
      <c r="C2292" s="72"/>
      <c r="D2292" s="66"/>
      <c r="E2292" s="67"/>
      <c r="G2292" s="69"/>
      <c r="I2292" s="70"/>
      <c r="J2292" s="70"/>
      <c r="K2292" s="70"/>
      <c r="L2292" s="71"/>
      <c r="M2292" s="71"/>
      <c r="N2292" s="70"/>
      <c r="O2292" s="87"/>
    </row>
    <row r="2293" spans="1:15" x14ac:dyDescent="0.2">
      <c r="A2293" s="67" t="s">
        <v>5176</v>
      </c>
      <c r="C2293" s="72">
        <v>43409</v>
      </c>
      <c r="D2293" s="22" t="s">
        <v>5177</v>
      </c>
      <c r="E2293" s="67">
        <v>41.808</v>
      </c>
      <c r="F2293" s="24" t="s">
        <v>5178</v>
      </c>
      <c r="G2293" s="25" t="s">
        <v>5179</v>
      </c>
      <c r="H2293" s="24">
        <v>1010</v>
      </c>
      <c r="I2293" s="27">
        <v>0.5</v>
      </c>
      <c r="J2293" s="70">
        <v>73410</v>
      </c>
      <c r="K2293" s="70">
        <f t="shared" si="169"/>
        <v>209740</v>
      </c>
      <c r="N2293" s="70">
        <f t="shared" si="170"/>
        <v>0.5</v>
      </c>
    </row>
    <row r="2294" spans="1:15" x14ac:dyDescent="0.2">
      <c r="A2294" s="67">
        <v>849</v>
      </c>
      <c r="C2294" s="72">
        <v>43409</v>
      </c>
      <c r="D2294" s="22" t="s">
        <v>5180</v>
      </c>
      <c r="E2294" s="67" t="s">
        <v>213</v>
      </c>
      <c r="F2294" s="24" t="s">
        <v>5181</v>
      </c>
      <c r="G2294" s="25" t="s">
        <v>3099</v>
      </c>
      <c r="H2294" s="24">
        <v>2040</v>
      </c>
      <c r="I2294" s="27">
        <v>0.5</v>
      </c>
      <c r="J2294" s="70">
        <v>24800</v>
      </c>
      <c r="K2294" s="70">
        <f t="shared" si="169"/>
        <v>70860</v>
      </c>
      <c r="L2294" s="71">
        <v>63000</v>
      </c>
      <c r="M2294" s="71">
        <v>252</v>
      </c>
      <c r="N2294" s="70">
        <f t="shared" si="170"/>
        <v>252.5</v>
      </c>
    </row>
    <row r="2295" spans="1:15" x14ac:dyDescent="0.2">
      <c r="A2295" s="67">
        <v>850</v>
      </c>
      <c r="C2295" s="72">
        <v>43409</v>
      </c>
      <c r="D2295" s="22" t="s">
        <v>5182</v>
      </c>
      <c r="E2295" s="67">
        <v>5.8166000000000002</v>
      </c>
      <c r="F2295" s="24" t="s">
        <v>5183</v>
      </c>
      <c r="G2295" s="25" t="s">
        <v>5184</v>
      </c>
      <c r="H2295" s="24">
        <v>1090</v>
      </c>
      <c r="I2295" s="27">
        <v>0.5</v>
      </c>
      <c r="J2295" s="70">
        <v>52970</v>
      </c>
      <c r="K2295" s="70">
        <f t="shared" si="169"/>
        <v>151340</v>
      </c>
      <c r="L2295" s="71">
        <v>180000</v>
      </c>
      <c r="M2295" s="71">
        <v>721</v>
      </c>
      <c r="N2295" s="70">
        <f t="shared" si="170"/>
        <v>721.5</v>
      </c>
    </row>
    <row r="2296" spans="1:15" x14ac:dyDescent="0.2">
      <c r="A2296" s="67" t="s">
        <v>5185</v>
      </c>
      <c r="C2296" s="72">
        <v>43409</v>
      </c>
      <c r="D2296" s="22" t="s">
        <v>5186</v>
      </c>
      <c r="E2296" s="67">
        <v>10</v>
      </c>
      <c r="F2296" s="24" t="s">
        <v>5189</v>
      </c>
      <c r="G2296" s="25" t="s">
        <v>5190</v>
      </c>
      <c r="H2296" s="24">
        <v>1150</v>
      </c>
      <c r="I2296" s="27">
        <v>1.5</v>
      </c>
      <c r="K2296" s="70">
        <f t="shared" si="169"/>
        <v>0</v>
      </c>
      <c r="N2296" s="70">
        <f t="shared" si="170"/>
        <v>1.5</v>
      </c>
    </row>
    <row r="2297" spans="1:15" x14ac:dyDescent="0.2">
      <c r="D2297" s="22" t="s">
        <v>5187</v>
      </c>
      <c r="E2297" s="67">
        <v>5.9320000000000004</v>
      </c>
      <c r="F2297" s="24" t="s">
        <v>87</v>
      </c>
      <c r="G2297" s="68" t="s">
        <v>87</v>
      </c>
      <c r="K2297" s="70">
        <f t="shared" si="169"/>
        <v>0</v>
      </c>
      <c r="N2297" s="70">
        <f t="shared" si="170"/>
        <v>0</v>
      </c>
    </row>
    <row r="2298" spans="1:15" s="43" customFormat="1" x14ac:dyDescent="0.2">
      <c r="A2298" s="39"/>
      <c r="B2298" s="40"/>
      <c r="C2298" s="41"/>
      <c r="D2298" s="42" t="s">
        <v>5188</v>
      </c>
      <c r="E2298" s="39">
        <v>1.1020000000000001</v>
      </c>
      <c r="F2298" s="43" t="s">
        <v>87</v>
      </c>
      <c r="G2298" s="43" t="s">
        <v>87</v>
      </c>
      <c r="I2298" s="45"/>
      <c r="J2298" s="45"/>
      <c r="K2298" s="45">
        <f t="shared" si="169"/>
        <v>0</v>
      </c>
      <c r="L2298" s="46"/>
      <c r="M2298" s="46"/>
      <c r="N2298" s="45">
        <f t="shared" si="170"/>
        <v>0</v>
      </c>
      <c r="O2298" s="47"/>
    </row>
    <row r="2299" spans="1:15" x14ac:dyDescent="0.2">
      <c r="K2299" s="70"/>
      <c r="N2299" s="70">
        <f>SUM(N2293:N2298)</f>
        <v>976</v>
      </c>
      <c r="O2299" s="36">
        <v>69299</v>
      </c>
    </row>
    <row r="2300" spans="1:15" x14ac:dyDescent="0.2">
      <c r="K2300" s="70"/>
      <c r="N2300" s="70"/>
    </row>
    <row r="2301" spans="1:15" x14ac:dyDescent="0.2">
      <c r="A2301" s="67" t="s">
        <v>5202</v>
      </c>
      <c r="C2301" s="72">
        <v>43410</v>
      </c>
      <c r="D2301" s="66" t="s">
        <v>5203</v>
      </c>
      <c r="E2301" s="67" t="s">
        <v>5205</v>
      </c>
      <c r="F2301" s="68" t="s">
        <v>5207</v>
      </c>
      <c r="G2301" s="69" t="s">
        <v>5208</v>
      </c>
      <c r="H2301" s="68">
        <v>2050</v>
      </c>
      <c r="I2301" s="70">
        <v>1</v>
      </c>
      <c r="J2301" s="70">
        <v>30790</v>
      </c>
      <c r="K2301" s="70">
        <f>ROUND(J2301/0.35,-1)</f>
        <v>87970</v>
      </c>
      <c r="N2301" s="70">
        <f>I2301+M2301</f>
        <v>1</v>
      </c>
      <c r="O2301" s="88"/>
    </row>
    <row r="2302" spans="1:15" x14ac:dyDescent="0.2">
      <c r="D2302" s="66" t="s">
        <v>5204</v>
      </c>
      <c r="E2302" s="67" t="s">
        <v>5206</v>
      </c>
      <c r="F2302" s="68" t="s">
        <v>87</v>
      </c>
      <c r="G2302" s="69" t="s">
        <v>87</v>
      </c>
      <c r="H2302" s="68"/>
      <c r="I2302" s="70"/>
      <c r="K2302" s="70">
        <f>ROUND(J2302/0.35,-1)</f>
        <v>0</v>
      </c>
      <c r="N2302" s="70">
        <f>O2305</f>
        <v>0</v>
      </c>
      <c r="O2302" s="88"/>
    </row>
    <row r="2303" spans="1:15" x14ac:dyDescent="0.2">
      <c r="A2303" s="67">
        <v>854</v>
      </c>
      <c r="C2303" s="72">
        <v>43410</v>
      </c>
      <c r="D2303" s="22" t="s">
        <v>5212</v>
      </c>
      <c r="E2303" s="67">
        <v>2.9460000000000002</v>
      </c>
      <c r="F2303" s="24" t="s">
        <v>5215</v>
      </c>
      <c r="G2303" s="25" t="s">
        <v>5216</v>
      </c>
      <c r="H2303" s="24">
        <v>1010</v>
      </c>
      <c r="I2303" s="27">
        <v>1.5</v>
      </c>
      <c r="J2303" s="70">
        <v>169070</v>
      </c>
      <c r="K2303" s="70">
        <f t="shared" si="169"/>
        <v>483060</v>
      </c>
      <c r="L2303" s="71">
        <v>107526</v>
      </c>
      <c r="M2303" s="71">
        <v>430.1</v>
      </c>
      <c r="N2303" s="70">
        <f t="shared" si="170"/>
        <v>431.6</v>
      </c>
    </row>
    <row r="2304" spans="1:15" x14ac:dyDescent="0.2">
      <c r="D2304" s="22" t="s">
        <v>5213</v>
      </c>
      <c r="E2304" s="67">
        <v>3.9220000000000002</v>
      </c>
      <c r="F2304" s="68" t="s">
        <v>87</v>
      </c>
      <c r="G2304" s="68" t="s">
        <v>87</v>
      </c>
      <c r="K2304" s="70">
        <f t="shared" si="169"/>
        <v>0</v>
      </c>
      <c r="N2304" s="70">
        <f t="shared" si="170"/>
        <v>0</v>
      </c>
    </row>
    <row r="2305" spans="1:15" x14ac:dyDescent="0.2">
      <c r="D2305" s="22" t="s">
        <v>5214</v>
      </c>
      <c r="E2305" s="67">
        <v>100</v>
      </c>
      <c r="F2305" s="68" t="s">
        <v>87</v>
      </c>
      <c r="G2305" s="68" t="s">
        <v>87</v>
      </c>
      <c r="K2305" s="70">
        <f t="shared" ref="K2305:K2365" si="171">ROUND(J2305/0.35,-1)</f>
        <v>0</v>
      </c>
      <c r="N2305" s="70">
        <f t="shared" si="170"/>
        <v>0</v>
      </c>
    </row>
    <row r="2306" spans="1:15" x14ac:dyDescent="0.2">
      <c r="A2306" s="67">
        <v>855</v>
      </c>
      <c r="C2306" s="72">
        <v>43410</v>
      </c>
      <c r="D2306" s="22" t="s">
        <v>5217</v>
      </c>
      <c r="E2306" s="67">
        <v>0.16070000000000001</v>
      </c>
      <c r="F2306" s="24" t="s">
        <v>5218</v>
      </c>
      <c r="G2306" s="25" t="s">
        <v>5219</v>
      </c>
      <c r="H2306" s="24">
        <v>3010</v>
      </c>
      <c r="I2306" s="27">
        <v>0.5</v>
      </c>
      <c r="J2306" s="70">
        <v>17300</v>
      </c>
      <c r="K2306" s="70">
        <f t="shared" si="171"/>
        <v>49430</v>
      </c>
      <c r="L2306" s="71">
        <v>49000</v>
      </c>
      <c r="M2306" s="71">
        <v>196</v>
      </c>
      <c r="N2306" s="70">
        <f t="shared" si="170"/>
        <v>196.5</v>
      </c>
    </row>
    <row r="2307" spans="1:15" x14ac:dyDescent="0.2">
      <c r="A2307" s="67" t="s">
        <v>5220</v>
      </c>
      <c r="C2307" s="72">
        <v>43410</v>
      </c>
      <c r="D2307" s="22" t="s">
        <v>5221</v>
      </c>
      <c r="E2307" s="67">
        <v>2.6061000000000001</v>
      </c>
      <c r="F2307" s="24" t="s">
        <v>5224</v>
      </c>
      <c r="G2307" s="25" t="s">
        <v>5225</v>
      </c>
      <c r="H2307" s="24">
        <v>1110</v>
      </c>
      <c r="I2307" s="27">
        <v>1.5</v>
      </c>
      <c r="J2307" s="70">
        <v>27590</v>
      </c>
      <c r="K2307" s="70">
        <f t="shared" si="171"/>
        <v>78830</v>
      </c>
      <c r="N2307" s="70">
        <f t="shared" si="170"/>
        <v>1.5</v>
      </c>
    </row>
    <row r="2308" spans="1:15" x14ac:dyDescent="0.2">
      <c r="D2308" s="22" t="s">
        <v>5222</v>
      </c>
      <c r="E2308" s="67">
        <v>5</v>
      </c>
      <c r="F2308" s="24" t="s">
        <v>87</v>
      </c>
      <c r="G2308" s="68" t="s">
        <v>87</v>
      </c>
      <c r="K2308" s="70">
        <f t="shared" si="171"/>
        <v>0</v>
      </c>
      <c r="N2308" s="70">
        <f t="shared" si="170"/>
        <v>0</v>
      </c>
    </row>
    <row r="2309" spans="1:15" x14ac:dyDescent="0.2">
      <c r="D2309" s="22" t="s">
        <v>5223</v>
      </c>
      <c r="E2309" s="67">
        <v>0.41360000000000002</v>
      </c>
      <c r="F2309" s="68" t="s">
        <v>87</v>
      </c>
      <c r="G2309" s="68" t="s">
        <v>87</v>
      </c>
      <c r="K2309" s="70">
        <f t="shared" si="171"/>
        <v>0</v>
      </c>
      <c r="N2309" s="70">
        <f t="shared" si="170"/>
        <v>0</v>
      </c>
    </row>
    <row r="2310" spans="1:15" x14ac:dyDescent="0.2">
      <c r="A2310" s="67">
        <v>856</v>
      </c>
      <c r="C2310" s="72">
        <v>43410</v>
      </c>
      <c r="D2310" s="22" t="s">
        <v>5226</v>
      </c>
      <c r="E2310" s="67">
        <v>2.6139999999999999</v>
      </c>
      <c r="F2310" s="24" t="s">
        <v>5227</v>
      </c>
      <c r="G2310" s="25" t="s">
        <v>5228</v>
      </c>
      <c r="H2310" s="24">
        <v>1150</v>
      </c>
      <c r="I2310" s="27">
        <v>0.5</v>
      </c>
      <c r="J2310" s="70">
        <v>40740</v>
      </c>
      <c r="K2310" s="70">
        <f t="shared" si="171"/>
        <v>116400</v>
      </c>
      <c r="L2310" s="71">
        <v>120000</v>
      </c>
      <c r="M2310" s="71">
        <v>480</v>
      </c>
      <c r="N2310" s="70">
        <f t="shared" si="170"/>
        <v>480.5</v>
      </c>
    </row>
    <row r="2311" spans="1:15" x14ac:dyDescent="0.2">
      <c r="A2311" s="67">
        <v>857</v>
      </c>
      <c r="C2311" s="72">
        <v>43410</v>
      </c>
      <c r="D2311" s="22" t="s">
        <v>5229</v>
      </c>
      <c r="E2311" s="67">
        <v>6.52</v>
      </c>
      <c r="F2311" s="24" t="s">
        <v>5231</v>
      </c>
      <c r="G2311" s="25" t="s">
        <v>5232</v>
      </c>
      <c r="H2311" s="24">
        <v>1110</v>
      </c>
      <c r="I2311" s="27">
        <v>1</v>
      </c>
      <c r="J2311" s="70">
        <v>52920</v>
      </c>
      <c r="K2311" s="70">
        <f t="shared" si="171"/>
        <v>151200</v>
      </c>
      <c r="L2311" s="71">
        <v>160000</v>
      </c>
      <c r="M2311" s="71">
        <v>640</v>
      </c>
      <c r="N2311" s="70">
        <f t="shared" si="170"/>
        <v>641</v>
      </c>
    </row>
    <row r="2312" spans="1:15" x14ac:dyDescent="0.2">
      <c r="D2312" s="22" t="s">
        <v>5230</v>
      </c>
      <c r="E2312" s="67">
        <v>10.309200000000001</v>
      </c>
      <c r="F2312" s="24" t="s">
        <v>87</v>
      </c>
      <c r="G2312" s="25" t="s">
        <v>87</v>
      </c>
      <c r="K2312" s="70">
        <f t="shared" si="171"/>
        <v>0</v>
      </c>
      <c r="N2312" s="70">
        <f t="shared" si="170"/>
        <v>0</v>
      </c>
    </row>
    <row r="2313" spans="1:15" x14ac:dyDescent="0.2">
      <c r="A2313" s="67">
        <v>858</v>
      </c>
      <c r="C2313" s="72">
        <v>43411</v>
      </c>
      <c r="D2313" s="22" t="s">
        <v>5233</v>
      </c>
      <c r="E2313" s="67">
        <v>45.704000000000001</v>
      </c>
      <c r="F2313" s="24" t="s">
        <v>5234</v>
      </c>
      <c r="G2313" s="25" t="s">
        <v>5235</v>
      </c>
      <c r="H2313" s="24">
        <v>1140</v>
      </c>
      <c r="I2313" s="27">
        <v>0.5</v>
      </c>
      <c r="J2313" s="70">
        <v>48340</v>
      </c>
      <c r="K2313" s="70">
        <f t="shared" si="171"/>
        <v>138110</v>
      </c>
      <c r="L2313" s="71">
        <v>80000</v>
      </c>
      <c r="M2313" s="71">
        <v>320</v>
      </c>
      <c r="N2313" s="70">
        <f t="shared" si="170"/>
        <v>320.5</v>
      </c>
    </row>
    <row r="2314" spans="1:15" x14ac:dyDescent="0.2">
      <c r="A2314" s="67">
        <v>859</v>
      </c>
      <c r="C2314" s="72">
        <v>43411</v>
      </c>
      <c r="D2314" s="22" t="s">
        <v>5236</v>
      </c>
      <c r="E2314" s="67" t="s">
        <v>5237</v>
      </c>
      <c r="F2314" s="24" t="s">
        <v>5238</v>
      </c>
      <c r="G2314" s="25" t="s">
        <v>5239</v>
      </c>
      <c r="H2314" s="24">
        <v>3010</v>
      </c>
      <c r="I2314" s="27">
        <v>0.5</v>
      </c>
      <c r="J2314" s="70">
        <v>7560</v>
      </c>
      <c r="K2314" s="70">
        <f t="shared" si="171"/>
        <v>21600</v>
      </c>
      <c r="L2314" s="71">
        <v>11000</v>
      </c>
      <c r="M2314" s="71">
        <v>44</v>
      </c>
      <c r="N2314" s="70">
        <f t="shared" si="170"/>
        <v>44.5</v>
      </c>
    </row>
    <row r="2315" spans="1:15" x14ac:dyDescent="0.2">
      <c r="A2315" s="67">
        <v>860</v>
      </c>
      <c r="C2315" s="72">
        <v>43411</v>
      </c>
      <c r="D2315" s="22" t="s">
        <v>5240</v>
      </c>
      <c r="E2315" s="67" t="s">
        <v>5241</v>
      </c>
      <c r="F2315" s="24" t="s">
        <v>5242</v>
      </c>
      <c r="G2315" s="25" t="s">
        <v>2089</v>
      </c>
      <c r="H2315" s="24">
        <v>3010</v>
      </c>
      <c r="I2315" s="27">
        <v>0.5</v>
      </c>
      <c r="J2315" s="70">
        <v>32010</v>
      </c>
      <c r="K2315" s="70">
        <f t="shared" si="171"/>
        <v>91460</v>
      </c>
      <c r="L2315" s="71">
        <v>200000</v>
      </c>
      <c r="M2315" s="71">
        <v>800</v>
      </c>
      <c r="N2315" s="70">
        <f t="shared" si="170"/>
        <v>800.5</v>
      </c>
    </row>
    <row r="2316" spans="1:15" x14ac:dyDescent="0.2">
      <c r="A2316" s="67">
        <v>861</v>
      </c>
      <c r="C2316" s="72">
        <v>43411</v>
      </c>
      <c r="D2316" s="22" t="s">
        <v>5243</v>
      </c>
      <c r="E2316" s="67">
        <v>22.783999999999999</v>
      </c>
      <c r="F2316" s="24" t="s">
        <v>5244</v>
      </c>
      <c r="G2316" s="25" t="s">
        <v>5245</v>
      </c>
      <c r="H2316" s="24">
        <v>1140</v>
      </c>
      <c r="I2316" s="27">
        <v>0.5</v>
      </c>
      <c r="J2316" s="70">
        <v>40270</v>
      </c>
      <c r="K2316" s="70">
        <f t="shared" si="171"/>
        <v>115060</v>
      </c>
      <c r="L2316" s="71">
        <v>175000</v>
      </c>
      <c r="M2316" s="71">
        <v>700</v>
      </c>
      <c r="N2316" s="70">
        <f t="shared" si="170"/>
        <v>700.5</v>
      </c>
    </row>
    <row r="2317" spans="1:15" x14ac:dyDescent="0.2">
      <c r="A2317" s="67">
        <v>863</v>
      </c>
      <c r="C2317" s="72">
        <v>43411</v>
      </c>
      <c r="D2317" s="22" t="s">
        <v>5154</v>
      </c>
      <c r="E2317" s="67" t="s">
        <v>5246</v>
      </c>
      <c r="F2317" s="24" t="s">
        <v>5247</v>
      </c>
      <c r="G2317" s="25" t="s">
        <v>4818</v>
      </c>
      <c r="H2317" s="24">
        <v>3010</v>
      </c>
      <c r="I2317" s="27">
        <v>0.5</v>
      </c>
      <c r="J2317" s="70">
        <v>20170</v>
      </c>
      <c r="K2317" s="70">
        <f t="shared" si="171"/>
        <v>57630</v>
      </c>
      <c r="L2317" s="71">
        <v>47000</v>
      </c>
      <c r="M2317" s="71">
        <v>188</v>
      </c>
      <c r="N2317" s="70">
        <f t="shared" si="170"/>
        <v>188.5</v>
      </c>
    </row>
    <row r="2318" spans="1:15" x14ac:dyDescent="0.2">
      <c r="A2318" s="39">
        <v>865</v>
      </c>
      <c r="B2318" s="40"/>
      <c r="C2318" s="41">
        <v>43411</v>
      </c>
      <c r="D2318" s="42" t="s">
        <v>5248</v>
      </c>
      <c r="E2318" s="39">
        <v>1.0225</v>
      </c>
      <c r="F2318" s="43" t="s">
        <v>5249</v>
      </c>
      <c r="G2318" s="44" t="s">
        <v>5250</v>
      </c>
      <c r="H2318" s="43">
        <v>1040</v>
      </c>
      <c r="I2318" s="45">
        <v>0.5</v>
      </c>
      <c r="J2318" s="45">
        <v>22820</v>
      </c>
      <c r="K2318" s="45">
        <f t="shared" si="171"/>
        <v>65200</v>
      </c>
      <c r="L2318" s="46">
        <v>42000</v>
      </c>
      <c r="M2318" s="46">
        <v>168</v>
      </c>
      <c r="N2318" s="45">
        <f t="shared" si="170"/>
        <v>168.5</v>
      </c>
      <c r="O2318" s="47"/>
    </row>
    <row r="2319" spans="1:15" x14ac:dyDescent="0.2">
      <c r="K2319" s="70"/>
      <c r="N2319" s="70">
        <f>SUM(N2301:N2318)</f>
        <v>3975.1</v>
      </c>
    </row>
    <row r="2320" spans="1:15" x14ac:dyDescent="0.2">
      <c r="K2320" s="70"/>
      <c r="N2320" s="70"/>
    </row>
    <row r="2321" spans="1:15" s="68" customFormat="1" x14ac:dyDescent="0.2">
      <c r="A2321" s="67">
        <v>851</v>
      </c>
      <c r="B2321" s="21"/>
      <c r="C2321" s="72">
        <v>43409</v>
      </c>
      <c r="D2321" s="66" t="s">
        <v>5186</v>
      </c>
      <c r="E2321" s="67">
        <v>10</v>
      </c>
      <c r="F2321" s="68" t="s">
        <v>5190</v>
      </c>
      <c r="G2321" s="69" t="s">
        <v>6096</v>
      </c>
      <c r="H2321" s="68">
        <v>1150</v>
      </c>
      <c r="I2321" s="70">
        <v>1.5</v>
      </c>
      <c r="J2321" s="70">
        <f>11780+6960+19640</f>
        <v>38380</v>
      </c>
      <c r="K2321" s="70">
        <f t="shared" ref="K2321:K2334" si="172">ROUND(J2321/0.35,-1)</f>
        <v>109660</v>
      </c>
      <c r="L2321" s="71">
        <v>128000</v>
      </c>
      <c r="M2321" s="71">
        <v>512</v>
      </c>
      <c r="N2321" s="70">
        <f t="shared" ref="N2321:N2331" si="173">I2321+M2321</f>
        <v>513.5</v>
      </c>
      <c r="O2321" s="90"/>
    </row>
    <row r="2322" spans="1:15" s="68" customFormat="1" x14ac:dyDescent="0.2">
      <c r="A2322" s="67"/>
      <c r="B2322" s="89"/>
      <c r="C2322" s="72"/>
      <c r="D2322" s="66" t="s">
        <v>5187</v>
      </c>
      <c r="E2322" s="67">
        <v>5.9320000000000004</v>
      </c>
      <c r="F2322" s="68" t="s">
        <v>87</v>
      </c>
      <c r="G2322" s="68" t="s">
        <v>87</v>
      </c>
      <c r="I2322" s="70"/>
      <c r="J2322" s="70"/>
      <c r="K2322" s="70">
        <f t="shared" si="172"/>
        <v>0</v>
      </c>
      <c r="L2322" s="71"/>
      <c r="M2322" s="71"/>
      <c r="N2322" s="70">
        <f t="shared" si="173"/>
        <v>0</v>
      </c>
      <c r="O2322" s="90"/>
    </row>
    <row r="2323" spans="1:15" s="68" customFormat="1" x14ac:dyDescent="0.2">
      <c r="A2323" s="67"/>
      <c r="B2323" s="21"/>
      <c r="C2323" s="72"/>
      <c r="D2323" s="66" t="s">
        <v>5188</v>
      </c>
      <c r="E2323" s="67">
        <v>1.1020000000000001</v>
      </c>
      <c r="F2323" s="68" t="s">
        <v>87</v>
      </c>
      <c r="G2323" s="68" t="s">
        <v>87</v>
      </c>
      <c r="I2323" s="70"/>
      <c r="J2323" s="70"/>
      <c r="K2323" s="70">
        <f t="shared" si="172"/>
        <v>0</v>
      </c>
      <c r="L2323" s="71"/>
      <c r="M2323" s="71"/>
      <c r="N2323" s="70">
        <f t="shared" si="173"/>
        <v>0</v>
      </c>
      <c r="O2323" s="90"/>
    </row>
    <row r="2324" spans="1:15" s="68" customFormat="1" x14ac:dyDescent="0.2">
      <c r="A2324" s="67">
        <v>852</v>
      </c>
      <c r="B2324" s="21"/>
      <c r="C2324" s="72">
        <v>43410</v>
      </c>
      <c r="D2324" s="66" t="s">
        <v>5191</v>
      </c>
      <c r="E2324" s="67">
        <v>0.17910000000000001</v>
      </c>
      <c r="F2324" s="68" t="s">
        <v>5199</v>
      </c>
      <c r="G2324" s="69" t="s">
        <v>5200</v>
      </c>
      <c r="H2324" s="68">
        <v>1190</v>
      </c>
      <c r="I2324" s="70">
        <v>4</v>
      </c>
      <c r="J2324" s="70">
        <v>37190</v>
      </c>
      <c r="K2324" s="70">
        <f t="shared" si="172"/>
        <v>106260</v>
      </c>
      <c r="L2324" s="71">
        <v>126499</v>
      </c>
      <c r="M2324" s="71">
        <v>506</v>
      </c>
      <c r="N2324" s="70">
        <f t="shared" si="173"/>
        <v>510</v>
      </c>
      <c r="O2324" s="69" t="s">
        <v>5201</v>
      </c>
    </row>
    <row r="2325" spans="1:15" s="68" customFormat="1" x14ac:dyDescent="0.2">
      <c r="A2325" s="67"/>
      <c r="B2325" s="21"/>
      <c r="C2325" s="72"/>
      <c r="D2325" s="66" t="s">
        <v>5192</v>
      </c>
      <c r="E2325" s="67">
        <v>0.20899999999999999</v>
      </c>
      <c r="F2325" s="68" t="s">
        <v>87</v>
      </c>
      <c r="G2325" s="68" t="s">
        <v>87</v>
      </c>
      <c r="I2325" s="70"/>
      <c r="J2325" s="70"/>
      <c r="K2325" s="70">
        <f t="shared" si="172"/>
        <v>0</v>
      </c>
      <c r="L2325" s="71"/>
      <c r="M2325" s="71"/>
      <c r="N2325" s="70">
        <f t="shared" si="173"/>
        <v>0</v>
      </c>
      <c r="O2325" s="90"/>
    </row>
    <row r="2326" spans="1:15" s="68" customFormat="1" x14ac:dyDescent="0.2">
      <c r="A2326" s="67"/>
      <c r="B2326" s="21"/>
      <c r="C2326" s="72"/>
      <c r="D2326" s="66" t="s">
        <v>5193</v>
      </c>
      <c r="E2326" s="67">
        <v>7.2999999999999995E-2</v>
      </c>
      <c r="F2326" s="68" t="s">
        <v>87</v>
      </c>
      <c r="G2326" s="68" t="s">
        <v>87</v>
      </c>
      <c r="I2326" s="70"/>
      <c r="J2326" s="70"/>
      <c r="K2326" s="70">
        <f t="shared" si="172"/>
        <v>0</v>
      </c>
      <c r="L2326" s="71"/>
      <c r="M2326" s="71"/>
      <c r="N2326" s="70">
        <f t="shared" si="173"/>
        <v>0</v>
      </c>
      <c r="O2326" s="90"/>
    </row>
    <row r="2327" spans="1:15" s="68" customFormat="1" x14ac:dyDescent="0.2">
      <c r="A2327" s="67"/>
      <c r="B2327" s="21"/>
      <c r="C2327" s="72"/>
      <c r="D2327" s="66" t="s">
        <v>5194</v>
      </c>
      <c r="E2327" s="67">
        <v>0.18140000000000001</v>
      </c>
      <c r="F2327" s="68" t="s">
        <v>87</v>
      </c>
      <c r="G2327" s="68" t="s">
        <v>87</v>
      </c>
      <c r="I2327" s="70"/>
      <c r="J2327" s="70"/>
      <c r="K2327" s="70">
        <f t="shared" si="172"/>
        <v>0</v>
      </c>
      <c r="L2327" s="71"/>
      <c r="M2327" s="71"/>
      <c r="N2327" s="70">
        <f t="shared" si="173"/>
        <v>0</v>
      </c>
      <c r="O2327" s="90"/>
    </row>
    <row r="2328" spans="1:15" s="68" customFormat="1" x14ac:dyDescent="0.2">
      <c r="A2328" s="67"/>
      <c r="B2328" s="21"/>
      <c r="C2328" s="72"/>
      <c r="D2328" s="66" t="s">
        <v>5195</v>
      </c>
      <c r="E2328" s="67">
        <v>0.1779</v>
      </c>
      <c r="F2328" s="68" t="s">
        <v>87</v>
      </c>
      <c r="G2328" s="68" t="s">
        <v>87</v>
      </c>
      <c r="I2328" s="70"/>
      <c r="J2328" s="70"/>
      <c r="K2328" s="70">
        <f t="shared" si="172"/>
        <v>0</v>
      </c>
      <c r="L2328" s="71"/>
      <c r="M2328" s="71"/>
      <c r="N2328" s="70">
        <f t="shared" si="173"/>
        <v>0</v>
      </c>
      <c r="O2328" s="90"/>
    </row>
    <row r="2329" spans="1:15" s="68" customFormat="1" x14ac:dyDescent="0.2">
      <c r="A2329" s="67"/>
      <c r="B2329" s="21"/>
      <c r="C2329" s="72"/>
      <c r="D2329" s="66" t="s">
        <v>5196</v>
      </c>
      <c r="E2329" s="67">
        <v>7.0699999999999999E-2</v>
      </c>
      <c r="F2329" s="68" t="s">
        <v>87</v>
      </c>
      <c r="G2329" s="68" t="s">
        <v>87</v>
      </c>
      <c r="I2329" s="70"/>
      <c r="J2329" s="70"/>
      <c r="K2329" s="70">
        <f t="shared" si="172"/>
        <v>0</v>
      </c>
      <c r="L2329" s="71"/>
      <c r="M2329" s="71"/>
      <c r="N2329" s="70">
        <f t="shared" si="173"/>
        <v>0</v>
      </c>
      <c r="O2329" s="90"/>
    </row>
    <row r="2330" spans="1:15" s="68" customFormat="1" x14ac:dyDescent="0.2">
      <c r="A2330" s="67"/>
      <c r="B2330" s="21"/>
      <c r="C2330" s="72"/>
      <c r="D2330" s="66" t="s">
        <v>5197</v>
      </c>
      <c r="E2330" s="67">
        <v>0.2077</v>
      </c>
      <c r="F2330" s="68" t="s">
        <v>87</v>
      </c>
      <c r="G2330" s="68" t="s">
        <v>87</v>
      </c>
      <c r="I2330" s="70"/>
      <c r="J2330" s="70"/>
      <c r="K2330" s="70">
        <f t="shared" si="172"/>
        <v>0</v>
      </c>
      <c r="L2330" s="71"/>
      <c r="M2330" s="71"/>
      <c r="N2330" s="70">
        <f t="shared" si="173"/>
        <v>0</v>
      </c>
      <c r="O2330" s="90"/>
    </row>
    <row r="2331" spans="1:15" s="68" customFormat="1" x14ac:dyDescent="0.2">
      <c r="A2331" s="67"/>
      <c r="B2331" s="21"/>
      <c r="C2331" s="72"/>
      <c r="D2331" s="66" t="s">
        <v>5198</v>
      </c>
      <c r="E2331" s="67">
        <v>0.1779</v>
      </c>
      <c r="F2331" s="68" t="s">
        <v>87</v>
      </c>
      <c r="G2331" s="68" t="s">
        <v>87</v>
      </c>
      <c r="I2331" s="70"/>
      <c r="J2331" s="70"/>
      <c r="K2331" s="70">
        <f t="shared" si="172"/>
        <v>0</v>
      </c>
      <c r="L2331" s="71"/>
      <c r="M2331" s="71"/>
      <c r="N2331" s="70">
        <f t="shared" si="173"/>
        <v>0</v>
      </c>
      <c r="O2331" s="90"/>
    </row>
    <row r="2332" spans="1:15" s="68" customFormat="1" x14ac:dyDescent="0.2">
      <c r="A2332" s="67">
        <v>853</v>
      </c>
      <c r="B2332" s="21"/>
      <c r="C2332" s="72">
        <v>43410</v>
      </c>
      <c r="D2332" s="66" t="s">
        <v>5209</v>
      </c>
      <c r="E2332" s="67">
        <v>6.0170000000000003</v>
      </c>
      <c r="F2332" s="68" t="s">
        <v>5210</v>
      </c>
      <c r="G2332" s="69" t="s">
        <v>5211</v>
      </c>
      <c r="H2332" s="68">
        <v>1160</v>
      </c>
      <c r="I2332" s="70">
        <v>0.5</v>
      </c>
      <c r="J2332" s="70">
        <v>8550</v>
      </c>
      <c r="K2332" s="70">
        <f t="shared" si="172"/>
        <v>24430</v>
      </c>
      <c r="L2332" s="71">
        <v>30000</v>
      </c>
      <c r="M2332" s="71">
        <v>120</v>
      </c>
      <c r="N2332" s="70">
        <v>120.5</v>
      </c>
      <c r="O2332" s="90"/>
    </row>
    <row r="2333" spans="1:15" s="68" customFormat="1" x14ac:dyDescent="0.2">
      <c r="A2333" s="67">
        <v>862</v>
      </c>
      <c r="B2333" s="21"/>
      <c r="C2333" s="72">
        <v>43411</v>
      </c>
      <c r="D2333" s="66" t="s">
        <v>5259</v>
      </c>
      <c r="E2333" s="67">
        <v>1</v>
      </c>
      <c r="F2333" s="68" t="s">
        <v>5260</v>
      </c>
      <c r="G2333" s="69" t="s">
        <v>5261</v>
      </c>
      <c r="H2333" s="68">
        <v>1020</v>
      </c>
      <c r="I2333" s="70">
        <v>0.5</v>
      </c>
      <c r="J2333" s="70">
        <v>31340</v>
      </c>
      <c r="K2333" s="70">
        <f t="shared" si="172"/>
        <v>89540</v>
      </c>
      <c r="L2333" s="71">
        <v>75000</v>
      </c>
      <c r="M2333" s="71">
        <v>300</v>
      </c>
      <c r="N2333" s="70">
        <f>I2333+M2333</f>
        <v>300.5</v>
      </c>
      <c r="O2333" s="90"/>
    </row>
    <row r="2334" spans="1:15" s="68" customFormat="1" x14ac:dyDescent="0.2">
      <c r="A2334" s="67">
        <v>864</v>
      </c>
      <c r="B2334" s="21"/>
      <c r="C2334" s="72">
        <v>43411</v>
      </c>
      <c r="D2334" s="66" t="s">
        <v>5262</v>
      </c>
      <c r="E2334" s="67">
        <v>6.1199999999999997E-2</v>
      </c>
      <c r="F2334" s="68" t="s">
        <v>5263</v>
      </c>
      <c r="G2334" s="69" t="s">
        <v>5264</v>
      </c>
      <c r="H2334" s="68">
        <v>3010</v>
      </c>
      <c r="I2334" s="70">
        <v>1</v>
      </c>
      <c r="J2334" s="70">
        <v>5730</v>
      </c>
      <c r="K2334" s="70">
        <f t="shared" si="172"/>
        <v>16370</v>
      </c>
      <c r="L2334" s="71">
        <v>21000</v>
      </c>
      <c r="M2334" s="71">
        <v>84</v>
      </c>
      <c r="N2334" s="70">
        <f>I2334+M2334</f>
        <v>85</v>
      </c>
      <c r="O2334" s="90"/>
    </row>
    <row r="2335" spans="1:15" s="68" customFormat="1" x14ac:dyDescent="0.2">
      <c r="A2335" s="67"/>
      <c r="B2335" s="21"/>
      <c r="C2335" s="72"/>
      <c r="D2335" s="66" t="s">
        <v>5265</v>
      </c>
      <c r="E2335" s="67">
        <v>6.1800000000000001E-2</v>
      </c>
      <c r="F2335" s="68" t="s">
        <v>87</v>
      </c>
      <c r="G2335" s="69" t="s">
        <v>87</v>
      </c>
      <c r="I2335" s="70"/>
      <c r="J2335" s="70"/>
      <c r="K2335" s="70"/>
      <c r="L2335" s="71"/>
      <c r="M2335" s="71"/>
      <c r="N2335" s="70">
        <v>0</v>
      </c>
      <c r="O2335" s="90"/>
    </row>
    <row r="2336" spans="1:15" s="68" customFormat="1" x14ac:dyDescent="0.2">
      <c r="A2336" s="67">
        <v>869</v>
      </c>
      <c r="B2336" s="21"/>
      <c r="C2336" s="72">
        <v>43411</v>
      </c>
      <c r="D2336" s="66" t="s">
        <v>4999</v>
      </c>
      <c r="E2336" s="67">
        <v>2.7639999999999998</v>
      </c>
      <c r="F2336" s="68" t="s">
        <v>5251</v>
      </c>
      <c r="G2336" s="69" t="s">
        <v>5252</v>
      </c>
      <c r="H2336" s="68">
        <v>1080</v>
      </c>
      <c r="I2336" s="70">
        <v>0.5</v>
      </c>
      <c r="J2336" s="70">
        <v>131860</v>
      </c>
      <c r="K2336" s="70">
        <f t="shared" si="171"/>
        <v>376740</v>
      </c>
      <c r="L2336" s="71">
        <v>50000</v>
      </c>
      <c r="M2336" s="71">
        <v>200</v>
      </c>
      <c r="N2336" s="70">
        <f t="shared" ref="N2336:N2379" si="174">I2336+M2336</f>
        <v>200.5</v>
      </c>
      <c r="O2336" s="90"/>
    </row>
    <row r="2337" spans="1:15" s="68" customFormat="1" x14ac:dyDescent="0.2">
      <c r="A2337" s="67">
        <v>870</v>
      </c>
      <c r="B2337" s="21"/>
      <c r="C2337" s="72">
        <v>43411</v>
      </c>
      <c r="D2337" s="66" t="s">
        <v>3878</v>
      </c>
      <c r="E2337" s="67" t="s">
        <v>5253</v>
      </c>
      <c r="F2337" s="68" t="s">
        <v>4653</v>
      </c>
      <c r="G2337" s="69" t="s">
        <v>5254</v>
      </c>
      <c r="H2337" s="68">
        <v>2050</v>
      </c>
      <c r="I2337" s="70">
        <v>0.5</v>
      </c>
      <c r="J2337" s="70">
        <v>29820</v>
      </c>
      <c r="K2337" s="70">
        <f t="shared" si="171"/>
        <v>85200</v>
      </c>
      <c r="L2337" s="71">
        <v>54600</v>
      </c>
      <c r="M2337" s="71">
        <v>218.4</v>
      </c>
      <c r="N2337" s="70">
        <f t="shared" si="174"/>
        <v>218.9</v>
      </c>
      <c r="O2337" s="90"/>
    </row>
    <row r="2338" spans="1:15" s="68" customFormat="1" x14ac:dyDescent="0.2">
      <c r="A2338" s="67">
        <v>872</v>
      </c>
      <c r="B2338" s="21"/>
      <c r="C2338" s="72">
        <v>43411</v>
      </c>
      <c r="D2338" s="66" t="s">
        <v>5255</v>
      </c>
      <c r="E2338" s="67" t="s">
        <v>5256</v>
      </c>
      <c r="F2338" s="68" t="s">
        <v>5257</v>
      </c>
      <c r="G2338" s="69" t="s">
        <v>5258</v>
      </c>
      <c r="H2338" s="68">
        <v>3010</v>
      </c>
      <c r="I2338" s="70">
        <v>0.5</v>
      </c>
      <c r="J2338" s="70">
        <v>25520</v>
      </c>
      <c r="K2338" s="70">
        <f t="shared" si="171"/>
        <v>72910</v>
      </c>
      <c r="L2338" s="71">
        <v>77000</v>
      </c>
      <c r="M2338" s="71">
        <v>308</v>
      </c>
      <c r="N2338" s="70">
        <f t="shared" si="174"/>
        <v>308.5</v>
      </c>
      <c r="O2338" s="90"/>
    </row>
    <row r="2339" spans="1:15" s="68" customFormat="1" x14ac:dyDescent="0.2">
      <c r="A2339" s="67">
        <v>866</v>
      </c>
      <c r="B2339" s="21"/>
      <c r="C2339" s="72">
        <v>43411</v>
      </c>
      <c r="D2339" s="66" t="s">
        <v>5001</v>
      </c>
      <c r="E2339" s="67">
        <v>0.48499999999999999</v>
      </c>
      <c r="F2339" s="68" t="s">
        <v>5251</v>
      </c>
      <c r="G2339" s="69" t="s">
        <v>5252</v>
      </c>
      <c r="H2339" s="68">
        <v>1080</v>
      </c>
      <c r="I2339" s="70">
        <v>0.5</v>
      </c>
      <c r="J2339" s="70">
        <v>1390</v>
      </c>
      <c r="K2339" s="70">
        <f t="shared" si="171"/>
        <v>3970</v>
      </c>
      <c r="L2339" s="71">
        <v>2586.66</v>
      </c>
      <c r="M2339" s="71">
        <v>15.52</v>
      </c>
      <c r="N2339" s="70">
        <f t="shared" si="174"/>
        <v>16.02</v>
      </c>
      <c r="O2339" s="90"/>
    </row>
    <row r="2340" spans="1:15" s="68" customFormat="1" x14ac:dyDescent="0.2">
      <c r="A2340" s="67">
        <v>867</v>
      </c>
      <c r="B2340" s="21"/>
      <c r="C2340" s="72">
        <v>43411</v>
      </c>
      <c r="D2340" s="66" t="s">
        <v>5000</v>
      </c>
      <c r="E2340" s="67">
        <v>0.46400000000000002</v>
      </c>
      <c r="F2340" s="68" t="s">
        <v>5252</v>
      </c>
      <c r="G2340" s="69" t="s">
        <v>5266</v>
      </c>
      <c r="H2340" s="68">
        <v>1080</v>
      </c>
      <c r="I2340" s="70">
        <v>0.5</v>
      </c>
      <c r="J2340" s="70">
        <v>3010</v>
      </c>
      <c r="K2340" s="70">
        <f t="shared" si="171"/>
        <v>8600</v>
      </c>
      <c r="L2340" s="71">
        <v>8760</v>
      </c>
      <c r="M2340" s="71">
        <v>35.04</v>
      </c>
      <c r="N2340" s="70">
        <f t="shared" si="174"/>
        <v>35.54</v>
      </c>
      <c r="O2340" s="90"/>
    </row>
    <row r="2341" spans="1:15" s="68" customFormat="1" x14ac:dyDescent="0.2">
      <c r="A2341" s="67">
        <v>868</v>
      </c>
      <c r="B2341" s="21"/>
      <c r="C2341" s="72">
        <v>43411</v>
      </c>
      <c r="D2341" s="66" t="s">
        <v>5269</v>
      </c>
      <c r="E2341" s="67">
        <v>5</v>
      </c>
      <c r="F2341" s="68" t="s">
        <v>5267</v>
      </c>
      <c r="G2341" s="69" t="s">
        <v>5268</v>
      </c>
      <c r="H2341" s="68">
        <v>1130</v>
      </c>
      <c r="I2341" s="70">
        <v>0.5</v>
      </c>
      <c r="J2341" s="70">
        <v>5210</v>
      </c>
      <c r="K2341" s="70">
        <f t="shared" si="171"/>
        <v>14890</v>
      </c>
      <c r="L2341" s="71">
        <v>35000</v>
      </c>
      <c r="M2341" s="71">
        <v>140</v>
      </c>
      <c r="N2341" s="70">
        <f t="shared" si="174"/>
        <v>140.5</v>
      </c>
      <c r="O2341" s="90" t="s">
        <v>5270</v>
      </c>
    </row>
    <row r="2342" spans="1:15" s="68" customFormat="1" x14ac:dyDescent="0.2">
      <c r="A2342" s="67">
        <v>873</v>
      </c>
      <c r="B2342" s="21"/>
      <c r="C2342" s="72">
        <v>43411</v>
      </c>
      <c r="D2342" s="66" t="s">
        <v>5002</v>
      </c>
      <c r="E2342" s="67">
        <v>0.49399999999999999</v>
      </c>
      <c r="F2342" s="68" t="s">
        <v>5252</v>
      </c>
      <c r="G2342" s="69" t="s">
        <v>5251</v>
      </c>
      <c r="H2342" s="68">
        <v>1080</v>
      </c>
      <c r="I2342" s="70">
        <v>0.5</v>
      </c>
      <c r="J2342" s="70">
        <v>4260</v>
      </c>
      <c r="K2342" s="70">
        <f t="shared" si="171"/>
        <v>12170</v>
      </c>
      <c r="L2342" s="71">
        <v>12040</v>
      </c>
      <c r="M2342" s="71">
        <v>32.11</v>
      </c>
      <c r="N2342" s="70">
        <f t="shared" si="174"/>
        <v>32.61</v>
      </c>
      <c r="O2342" s="90"/>
    </row>
    <row r="2343" spans="1:15" s="68" customFormat="1" x14ac:dyDescent="0.2">
      <c r="A2343" s="67">
        <v>874</v>
      </c>
      <c r="B2343" s="21"/>
      <c r="C2343" s="72">
        <v>43411</v>
      </c>
      <c r="D2343" s="66" t="s">
        <v>5271</v>
      </c>
      <c r="E2343" s="67">
        <v>2.8839999999999999</v>
      </c>
      <c r="F2343" s="68" t="s">
        <v>5272</v>
      </c>
      <c r="G2343" s="69" t="s">
        <v>5273</v>
      </c>
      <c r="H2343" s="68">
        <v>1210</v>
      </c>
      <c r="I2343" s="70">
        <v>0.5</v>
      </c>
      <c r="J2343" s="70">
        <v>4810</v>
      </c>
      <c r="K2343" s="70">
        <f t="shared" si="171"/>
        <v>13740</v>
      </c>
      <c r="L2343" s="71">
        <v>5760</v>
      </c>
      <c r="M2343" s="71">
        <v>23.04</v>
      </c>
      <c r="N2343" s="70">
        <f t="shared" si="174"/>
        <v>23.54</v>
      </c>
      <c r="O2343" s="90"/>
    </row>
    <row r="2344" spans="1:15" s="68" customFormat="1" x14ac:dyDescent="0.2">
      <c r="A2344" s="67">
        <v>875</v>
      </c>
      <c r="B2344" s="21"/>
      <c r="C2344" s="72">
        <v>43411</v>
      </c>
      <c r="D2344" s="66" t="s">
        <v>5277</v>
      </c>
      <c r="E2344" s="67" t="s">
        <v>5274</v>
      </c>
      <c r="F2344" s="68" t="s">
        <v>5275</v>
      </c>
      <c r="G2344" s="69" t="s">
        <v>5276</v>
      </c>
      <c r="H2344" s="68">
        <v>3010</v>
      </c>
      <c r="I2344" s="70">
        <v>0.5</v>
      </c>
      <c r="J2344" s="70">
        <v>12710</v>
      </c>
      <c r="K2344" s="70">
        <f t="shared" si="171"/>
        <v>36310</v>
      </c>
      <c r="L2344" s="71">
        <v>29000</v>
      </c>
      <c r="M2344" s="71">
        <v>116</v>
      </c>
      <c r="N2344" s="70">
        <f t="shared" si="174"/>
        <v>116.5</v>
      </c>
      <c r="O2344" s="90"/>
    </row>
    <row r="2345" spans="1:15" s="68" customFormat="1" x14ac:dyDescent="0.2">
      <c r="A2345" s="67" t="s">
        <v>5278</v>
      </c>
      <c r="B2345" s="21"/>
      <c r="C2345" s="72">
        <v>43411</v>
      </c>
      <c r="D2345" s="66" t="s">
        <v>5279</v>
      </c>
      <c r="E2345" s="67">
        <v>1.7549999999999999</v>
      </c>
      <c r="F2345" s="68" t="s">
        <v>5280</v>
      </c>
      <c r="G2345" s="69" t="s">
        <v>5281</v>
      </c>
      <c r="H2345" s="68">
        <v>1130</v>
      </c>
      <c r="I2345" s="70">
        <v>0.5</v>
      </c>
      <c r="J2345" s="70">
        <v>4750</v>
      </c>
      <c r="K2345" s="70">
        <f t="shared" si="171"/>
        <v>13570</v>
      </c>
      <c r="L2345" s="71"/>
      <c r="M2345" s="71"/>
      <c r="N2345" s="70">
        <f t="shared" si="174"/>
        <v>0.5</v>
      </c>
      <c r="O2345" s="90"/>
    </row>
    <row r="2346" spans="1:15" s="68" customFormat="1" x14ac:dyDescent="0.2">
      <c r="A2346" s="67" t="s">
        <v>5282</v>
      </c>
      <c r="B2346" s="21"/>
      <c r="C2346" s="72">
        <v>43411</v>
      </c>
      <c r="D2346" s="66" t="s">
        <v>5283</v>
      </c>
      <c r="E2346" s="67">
        <v>1</v>
      </c>
      <c r="F2346" s="68" t="s">
        <v>5284</v>
      </c>
      <c r="G2346" s="69" t="s">
        <v>5285</v>
      </c>
      <c r="H2346" s="68">
        <v>1030</v>
      </c>
      <c r="I2346" s="70">
        <v>0.5</v>
      </c>
      <c r="J2346" s="70">
        <v>7030</v>
      </c>
      <c r="K2346" s="70">
        <f t="shared" si="171"/>
        <v>20090</v>
      </c>
      <c r="L2346" s="71"/>
      <c r="M2346" s="71"/>
      <c r="N2346" s="70">
        <f t="shared" si="174"/>
        <v>0.5</v>
      </c>
      <c r="O2346" s="90"/>
    </row>
    <row r="2347" spans="1:15" s="68" customFormat="1" x14ac:dyDescent="0.2">
      <c r="A2347" s="67" t="s">
        <v>5286</v>
      </c>
      <c r="B2347" s="21"/>
      <c r="C2347" s="72">
        <v>43412</v>
      </c>
      <c r="D2347" s="66" t="s">
        <v>5287</v>
      </c>
      <c r="E2347" s="67" t="s">
        <v>5289</v>
      </c>
      <c r="F2347" s="68" t="s">
        <v>5290</v>
      </c>
      <c r="G2347" s="69" t="s">
        <v>5291</v>
      </c>
      <c r="H2347" s="68">
        <v>3010</v>
      </c>
      <c r="I2347" s="70">
        <v>1</v>
      </c>
      <c r="J2347" s="70">
        <v>55290</v>
      </c>
      <c r="K2347" s="70">
        <f t="shared" si="171"/>
        <v>157970</v>
      </c>
      <c r="L2347" s="71"/>
      <c r="M2347" s="71"/>
      <c r="N2347" s="70">
        <f t="shared" si="174"/>
        <v>1</v>
      </c>
      <c r="O2347" s="90"/>
    </row>
    <row r="2348" spans="1:15" s="68" customFormat="1" x14ac:dyDescent="0.2">
      <c r="A2348" s="67"/>
      <c r="B2348" s="21"/>
      <c r="C2348" s="72"/>
      <c r="D2348" s="66" t="s">
        <v>5288</v>
      </c>
      <c r="E2348" s="67" t="s">
        <v>87</v>
      </c>
      <c r="F2348" s="68" t="s">
        <v>87</v>
      </c>
      <c r="G2348" s="69" t="s">
        <v>87</v>
      </c>
      <c r="I2348" s="70"/>
      <c r="J2348" s="70"/>
      <c r="K2348" s="70">
        <f t="shared" si="171"/>
        <v>0</v>
      </c>
      <c r="L2348" s="71"/>
      <c r="M2348" s="71"/>
      <c r="N2348" s="70">
        <f t="shared" si="174"/>
        <v>0</v>
      </c>
      <c r="O2348" s="90"/>
    </row>
    <row r="2349" spans="1:15" s="68" customFormat="1" x14ac:dyDescent="0.2">
      <c r="A2349" s="67" t="s">
        <v>5292</v>
      </c>
      <c r="B2349" s="21"/>
      <c r="C2349" s="72">
        <v>43412</v>
      </c>
      <c r="D2349" s="66" t="s">
        <v>5293</v>
      </c>
      <c r="E2349" s="67" t="s">
        <v>5294</v>
      </c>
      <c r="F2349" s="68" t="s">
        <v>5295</v>
      </c>
      <c r="G2349" s="69" t="s">
        <v>5296</v>
      </c>
      <c r="H2349" s="68">
        <v>3010</v>
      </c>
      <c r="I2349" s="70">
        <v>0.5</v>
      </c>
      <c r="J2349" s="70">
        <v>25910</v>
      </c>
      <c r="K2349" s="70">
        <f t="shared" si="171"/>
        <v>74030</v>
      </c>
      <c r="L2349" s="71"/>
      <c r="M2349" s="71"/>
      <c r="N2349" s="70">
        <f t="shared" si="174"/>
        <v>0.5</v>
      </c>
      <c r="O2349" s="90"/>
    </row>
    <row r="2350" spans="1:15" s="68" customFormat="1" x14ac:dyDescent="0.2">
      <c r="A2350" s="67">
        <v>877</v>
      </c>
      <c r="B2350" s="21"/>
      <c r="C2350" s="72">
        <v>43413</v>
      </c>
      <c r="D2350" s="66" t="s">
        <v>5297</v>
      </c>
      <c r="E2350" s="67" t="s">
        <v>5300</v>
      </c>
      <c r="F2350" s="68" t="s">
        <v>5303</v>
      </c>
      <c r="G2350" s="69" t="s">
        <v>5304</v>
      </c>
      <c r="H2350" s="68">
        <v>3010</v>
      </c>
      <c r="I2350" s="70">
        <v>1.5</v>
      </c>
      <c r="J2350" s="70">
        <v>13820</v>
      </c>
      <c r="K2350" s="70">
        <f t="shared" si="171"/>
        <v>39490</v>
      </c>
      <c r="L2350" s="71">
        <v>110000</v>
      </c>
      <c r="M2350" s="71">
        <v>440</v>
      </c>
      <c r="N2350" s="70">
        <f t="shared" si="174"/>
        <v>441.5</v>
      </c>
      <c r="O2350" s="90"/>
    </row>
    <row r="2351" spans="1:15" s="68" customFormat="1" x14ac:dyDescent="0.2">
      <c r="A2351" s="67"/>
      <c r="B2351" s="21"/>
      <c r="C2351" s="72"/>
      <c r="D2351" s="66" t="s">
        <v>5298</v>
      </c>
      <c r="E2351" s="67" t="s">
        <v>5301</v>
      </c>
      <c r="F2351" s="68" t="s">
        <v>87</v>
      </c>
      <c r="G2351" s="69" t="s">
        <v>87</v>
      </c>
      <c r="I2351" s="70"/>
      <c r="J2351" s="70"/>
      <c r="K2351" s="70">
        <f t="shared" si="171"/>
        <v>0</v>
      </c>
      <c r="L2351" s="71"/>
      <c r="M2351" s="71"/>
      <c r="N2351" s="70">
        <f t="shared" si="174"/>
        <v>0</v>
      </c>
      <c r="O2351" s="90"/>
    </row>
    <row r="2352" spans="1:15" s="68" customFormat="1" x14ac:dyDescent="0.2">
      <c r="A2352" s="67"/>
      <c r="B2352" s="21"/>
      <c r="C2352" s="72"/>
      <c r="D2352" s="66" t="s">
        <v>5299</v>
      </c>
      <c r="E2352" s="67" t="s">
        <v>5302</v>
      </c>
      <c r="F2352" s="68" t="s">
        <v>87</v>
      </c>
      <c r="G2352" s="69" t="s">
        <v>87</v>
      </c>
      <c r="I2352" s="70"/>
      <c r="J2352" s="70"/>
      <c r="K2352" s="70">
        <f t="shared" si="171"/>
        <v>0</v>
      </c>
      <c r="L2352" s="71"/>
      <c r="M2352" s="71"/>
      <c r="N2352" s="70">
        <f t="shared" si="174"/>
        <v>0</v>
      </c>
      <c r="O2352" s="90"/>
    </row>
    <row r="2353" spans="1:15" s="43" customFormat="1" x14ac:dyDescent="0.2">
      <c r="A2353" s="39" t="s">
        <v>5305</v>
      </c>
      <c r="B2353" s="40"/>
      <c r="C2353" s="41">
        <v>43413</v>
      </c>
      <c r="D2353" s="42" t="s">
        <v>5306</v>
      </c>
      <c r="E2353" s="39" t="s">
        <v>5307</v>
      </c>
      <c r="F2353" s="43" t="s">
        <v>1263</v>
      </c>
      <c r="G2353" s="44" t="s">
        <v>5308</v>
      </c>
      <c r="H2353" s="43">
        <v>3010</v>
      </c>
      <c r="I2353" s="45">
        <v>0.5</v>
      </c>
      <c r="J2353" s="45">
        <v>1970</v>
      </c>
      <c r="K2353" s="45">
        <f t="shared" si="171"/>
        <v>5630</v>
      </c>
      <c r="L2353" s="46"/>
      <c r="M2353" s="46"/>
      <c r="N2353" s="45">
        <f t="shared" si="174"/>
        <v>0.5</v>
      </c>
      <c r="O2353" s="47"/>
    </row>
    <row r="2354" spans="1:15" s="68" customFormat="1" x14ac:dyDescent="0.2">
      <c r="A2354" s="67"/>
      <c r="B2354" s="21"/>
      <c r="C2354" s="72"/>
      <c r="D2354" s="66"/>
      <c r="E2354" s="67"/>
      <c r="G2354" s="69"/>
      <c r="I2354" s="70"/>
      <c r="J2354" s="70"/>
      <c r="K2354" s="70"/>
      <c r="L2354" s="71"/>
      <c r="M2354" s="71"/>
      <c r="N2354" s="70">
        <f>SUM(N2321:N2353)</f>
        <v>3066.61</v>
      </c>
      <c r="O2354" s="90">
        <v>69343</v>
      </c>
    </row>
    <row r="2355" spans="1:15" s="68" customFormat="1" x14ac:dyDescent="0.2">
      <c r="A2355" s="67"/>
      <c r="B2355" s="21"/>
      <c r="C2355" s="72"/>
      <c r="D2355" s="66"/>
      <c r="E2355" s="67"/>
      <c r="G2355" s="69"/>
      <c r="I2355" s="70"/>
      <c r="J2355" s="70"/>
      <c r="K2355" s="70"/>
      <c r="L2355" s="71"/>
      <c r="M2355" s="71"/>
      <c r="N2355" s="70"/>
      <c r="O2355" s="90"/>
    </row>
    <row r="2356" spans="1:15" s="68" customFormat="1" x14ac:dyDescent="0.2">
      <c r="A2356" s="67">
        <v>871</v>
      </c>
      <c r="B2356" s="21"/>
      <c r="C2356" s="72">
        <v>43411</v>
      </c>
      <c r="D2356" s="66" t="s">
        <v>5311</v>
      </c>
      <c r="E2356" s="67">
        <v>8.0020000000000007</v>
      </c>
      <c r="F2356" s="68" t="s">
        <v>5312</v>
      </c>
      <c r="G2356" s="69" t="s">
        <v>5313</v>
      </c>
      <c r="H2356" s="68">
        <v>1130</v>
      </c>
      <c r="I2356" s="70">
        <v>0.5</v>
      </c>
      <c r="J2356" s="70">
        <v>45130</v>
      </c>
      <c r="K2356" s="70">
        <f t="shared" si="171"/>
        <v>128940</v>
      </c>
      <c r="L2356" s="71">
        <v>104000</v>
      </c>
      <c r="M2356" s="71">
        <v>416</v>
      </c>
      <c r="N2356" s="70">
        <f t="shared" si="174"/>
        <v>416.5</v>
      </c>
      <c r="O2356" s="90"/>
    </row>
    <row r="2357" spans="1:15" s="68" customFormat="1" x14ac:dyDescent="0.2">
      <c r="A2357" s="67" t="s">
        <v>5309</v>
      </c>
      <c r="B2357" s="21"/>
      <c r="C2357" s="72">
        <v>43411</v>
      </c>
      <c r="D2357" s="66" t="s">
        <v>4822</v>
      </c>
      <c r="E2357" s="67">
        <v>8.7240000000000002</v>
      </c>
      <c r="F2357" s="68" t="s">
        <v>5315</v>
      </c>
      <c r="G2357" s="68" t="s">
        <v>5315</v>
      </c>
      <c r="H2357" s="68">
        <v>1190</v>
      </c>
      <c r="I2357" s="70">
        <v>1.5</v>
      </c>
      <c r="J2357" s="70">
        <v>95710</v>
      </c>
      <c r="K2357" s="70">
        <f t="shared" si="171"/>
        <v>273460</v>
      </c>
      <c r="L2357" s="71"/>
      <c r="M2357" s="71"/>
      <c r="N2357" s="70">
        <f t="shared" si="174"/>
        <v>1.5</v>
      </c>
      <c r="O2357" s="90"/>
    </row>
    <row r="2358" spans="1:15" s="68" customFormat="1" x14ac:dyDescent="0.2">
      <c r="A2358" s="67"/>
      <c r="B2358" s="21"/>
      <c r="C2358" s="72"/>
      <c r="D2358" s="66" t="s">
        <v>4820</v>
      </c>
      <c r="E2358" s="67">
        <v>1.27</v>
      </c>
      <c r="F2358" s="68" t="s">
        <v>87</v>
      </c>
      <c r="G2358" s="68" t="s">
        <v>87</v>
      </c>
      <c r="I2358" s="70"/>
      <c r="J2358" s="70"/>
      <c r="K2358" s="70">
        <f t="shared" si="171"/>
        <v>0</v>
      </c>
      <c r="L2358" s="71"/>
      <c r="M2358" s="71"/>
      <c r="N2358" s="70">
        <f t="shared" si="174"/>
        <v>0</v>
      </c>
      <c r="O2358" s="90"/>
    </row>
    <row r="2359" spans="1:15" s="68" customFormat="1" x14ac:dyDescent="0.2">
      <c r="A2359" s="67"/>
      <c r="B2359" s="21"/>
      <c r="C2359" s="72"/>
      <c r="D2359" s="66" t="s">
        <v>5314</v>
      </c>
      <c r="E2359" s="67">
        <v>27.536000000000001</v>
      </c>
      <c r="F2359" s="68" t="s">
        <v>87</v>
      </c>
      <c r="G2359" s="68" t="s">
        <v>87</v>
      </c>
      <c r="I2359" s="70"/>
      <c r="J2359" s="70"/>
      <c r="K2359" s="70">
        <f t="shared" si="171"/>
        <v>0</v>
      </c>
      <c r="L2359" s="71"/>
      <c r="M2359" s="71"/>
      <c r="N2359" s="70">
        <f t="shared" si="174"/>
        <v>0</v>
      </c>
      <c r="O2359" s="90"/>
    </row>
    <row r="2360" spans="1:15" s="68" customFormat="1" x14ac:dyDescent="0.2">
      <c r="A2360" s="67" t="s">
        <v>5310</v>
      </c>
      <c r="B2360" s="21"/>
      <c r="C2360" s="72">
        <v>43411</v>
      </c>
      <c r="D2360" s="66" t="s">
        <v>4822</v>
      </c>
      <c r="E2360" s="67">
        <v>8.7240000000000002</v>
      </c>
      <c r="F2360" s="66" t="s">
        <v>5316</v>
      </c>
      <c r="G2360" s="68" t="s">
        <v>5315</v>
      </c>
      <c r="H2360" s="68">
        <v>1190</v>
      </c>
      <c r="I2360" s="70">
        <v>1.5</v>
      </c>
      <c r="J2360" s="70">
        <v>95710</v>
      </c>
      <c r="K2360" s="70">
        <f t="shared" si="171"/>
        <v>273460</v>
      </c>
      <c r="L2360" s="71"/>
      <c r="M2360" s="71"/>
      <c r="N2360" s="70">
        <f t="shared" si="174"/>
        <v>1.5</v>
      </c>
      <c r="O2360" s="90"/>
    </row>
    <row r="2361" spans="1:15" s="68" customFormat="1" x14ac:dyDescent="0.2">
      <c r="A2361" s="67"/>
      <c r="B2361" s="21"/>
      <c r="C2361" s="72"/>
      <c r="D2361" s="66" t="s">
        <v>4820</v>
      </c>
      <c r="E2361" s="67">
        <v>1.27</v>
      </c>
      <c r="F2361" s="68" t="s">
        <v>87</v>
      </c>
      <c r="G2361" s="68" t="s">
        <v>87</v>
      </c>
      <c r="I2361" s="70"/>
      <c r="J2361" s="70"/>
      <c r="K2361" s="70">
        <f t="shared" si="171"/>
        <v>0</v>
      </c>
      <c r="L2361" s="71"/>
      <c r="M2361" s="71"/>
      <c r="N2361" s="70">
        <f t="shared" si="174"/>
        <v>0</v>
      </c>
      <c r="O2361" s="90"/>
    </row>
    <row r="2362" spans="1:15" s="68" customFormat="1" x14ac:dyDescent="0.2">
      <c r="A2362" s="67"/>
      <c r="B2362" s="21"/>
      <c r="C2362" s="72"/>
      <c r="D2362" s="66" t="s">
        <v>4821</v>
      </c>
      <c r="E2362" s="67">
        <v>27.536000000000001</v>
      </c>
      <c r="F2362" s="68" t="s">
        <v>87</v>
      </c>
      <c r="G2362" s="68" t="s">
        <v>87</v>
      </c>
      <c r="I2362" s="70"/>
      <c r="J2362" s="70"/>
      <c r="K2362" s="70">
        <f t="shared" si="171"/>
        <v>0</v>
      </c>
      <c r="L2362" s="71"/>
      <c r="M2362" s="71"/>
      <c r="N2362" s="70">
        <f t="shared" si="174"/>
        <v>0</v>
      </c>
      <c r="O2362" s="90"/>
    </row>
    <row r="2363" spans="1:15" s="68" customFormat="1" x14ac:dyDescent="0.2">
      <c r="A2363" s="67">
        <v>876</v>
      </c>
      <c r="B2363" s="21"/>
      <c r="C2363" s="72">
        <v>43417</v>
      </c>
      <c r="D2363" s="66" t="s">
        <v>5317</v>
      </c>
      <c r="E2363" s="67" t="s">
        <v>5320</v>
      </c>
      <c r="F2363" s="68" t="s">
        <v>5322</v>
      </c>
      <c r="G2363" s="69" t="s">
        <v>5323</v>
      </c>
      <c r="H2363" s="68">
        <v>3010</v>
      </c>
      <c r="I2363" s="70">
        <v>1.5</v>
      </c>
      <c r="J2363" s="70">
        <v>14440</v>
      </c>
      <c r="K2363" s="70">
        <f t="shared" si="171"/>
        <v>41260</v>
      </c>
      <c r="L2363" s="71">
        <v>24900</v>
      </c>
      <c r="M2363" s="71">
        <v>99.6</v>
      </c>
      <c r="N2363" s="70">
        <f t="shared" si="174"/>
        <v>101.1</v>
      </c>
      <c r="O2363" s="90"/>
    </row>
    <row r="2364" spans="1:15" x14ac:dyDescent="0.2">
      <c r="D2364" s="22" t="s">
        <v>5318</v>
      </c>
      <c r="E2364" s="67" t="s">
        <v>5320</v>
      </c>
      <c r="F2364" s="24" t="s">
        <v>87</v>
      </c>
      <c r="G2364" s="25" t="s">
        <v>87</v>
      </c>
      <c r="K2364" s="70">
        <f t="shared" si="171"/>
        <v>0</v>
      </c>
      <c r="N2364" s="70">
        <f t="shared" si="174"/>
        <v>0</v>
      </c>
    </row>
    <row r="2365" spans="1:15" x14ac:dyDescent="0.2">
      <c r="D2365" s="22" t="s">
        <v>5319</v>
      </c>
      <c r="E2365" s="67" t="s">
        <v>5321</v>
      </c>
      <c r="F2365" s="24" t="s">
        <v>87</v>
      </c>
      <c r="G2365" s="25" t="s">
        <v>87</v>
      </c>
      <c r="K2365" s="70">
        <f t="shared" si="171"/>
        <v>0</v>
      </c>
      <c r="N2365" s="70">
        <f t="shared" si="174"/>
        <v>0</v>
      </c>
    </row>
    <row r="2366" spans="1:15" x14ac:dyDescent="0.2">
      <c r="A2366" s="67" t="s">
        <v>5324</v>
      </c>
      <c r="C2366" s="72">
        <v>43417</v>
      </c>
      <c r="D2366" s="22" t="s">
        <v>5317</v>
      </c>
      <c r="E2366" s="67" t="s">
        <v>5325</v>
      </c>
      <c r="F2366" s="24" t="s">
        <v>5326</v>
      </c>
      <c r="G2366" s="25" t="s">
        <v>5323</v>
      </c>
      <c r="H2366" s="24">
        <v>3010</v>
      </c>
      <c r="I2366" s="27">
        <v>1.5</v>
      </c>
      <c r="J2366" s="70">
        <v>14440</v>
      </c>
      <c r="K2366" s="70">
        <f t="shared" ref="K2366:K2417" si="175">ROUND(J2366/0.35,-1)</f>
        <v>41260</v>
      </c>
      <c r="N2366" s="70">
        <f t="shared" si="174"/>
        <v>1.5</v>
      </c>
    </row>
    <row r="2367" spans="1:15" x14ac:dyDescent="0.2">
      <c r="D2367" s="22" t="s">
        <v>5318</v>
      </c>
      <c r="E2367" s="67" t="s">
        <v>5325</v>
      </c>
      <c r="F2367" s="24" t="s">
        <v>87</v>
      </c>
      <c r="G2367" s="25" t="s">
        <v>87</v>
      </c>
      <c r="K2367" s="70">
        <f t="shared" si="175"/>
        <v>0</v>
      </c>
      <c r="N2367" s="70">
        <f t="shared" si="174"/>
        <v>0</v>
      </c>
    </row>
    <row r="2368" spans="1:15" x14ac:dyDescent="0.2">
      <c r="D2368" s="22" t="s">
        <v>5319</v>
      </c>
      <c r="E2368" s="67" t="s">
        <v>5325</v>
      </c>
      <c r="F2368" s="24" t="s">
        <v>87</v>
      </c>
      <c r="G2368" s="25" t="s">
        <v>87</v>
      </c>
      <c r="K2368" s="70">
        <f t="shared" si="175"/>
        <v>0</v>
      </c>
      <c r="N2368" s="70">
        <f t="shared" si="174"/>
        <v>0</v>
      </c>
    </row>
    <row r="2369" spans="1:15" x14ac:dyDescent="0.2">
      <c r="A2369" s="67" t="s">
        <v>5328</v>
      </c>
      <c r="C2369" s="72">
        <v>43417</v>
      </c>
      <c r="D2369" s="22" t="s">
        <v>2451</v>
      </c>
      <c r="E2369" s="67">
        <v>7.6499999999999999E-2</v>
      </c>
      <c r="F2369" s="24" t="s">
        <v>5329</v>
      </c>
      <c r="G2369" s="25" t="s">
        <v>5330</v>
      </c>
      <c r="H2369" s="24">
        <v>1050</v>
      </c>
      <c r="I2369" s="27">
        <v>0.5</v>
      </c>
      <c r="J2369" s="70">
        <v>19650</v>
      </c>
      <c r="K2369" s="70">
        <f t="shared" si="175"/>
        <v>56140</v>
      </c>
      <c r="N2369" s="70">
        <f t="shared" si="174"/>
        <v>0.5</v>
      </c>
    </row>
    <row r="2370" spans="1:15" x14ac:dyDescent="0.2">
      <c r="A2370" s="67">
        <v>879</v>
      </c>
      <c r="C2370" s="72">
        <v>43417</v>
      </c>
      <c r="D2370" s="22" t="s">
        <v>5331</v>
      </c>
      <c r="E2370" s="67">
        <v>30.16</v>
      </c>
      <c r="F2370" s="24" t="s">
        <v>5333</v>
      </c>
      <c r="G2370" s="25" t="s">
        <v>5334</v>
      </c>
      <c r="H2370" s="24">
        <v>3010</v>
      </c>
      <c r="I2370" s="27">
        <v>1</v>
      </c>
      <c r="J2370" s="70">
        <v>96210</v>
      </c>
      <c r="K2370" s="70">
        <f t="shared" si="175"/>
        <v>274890</v>
      </c>
      <c r="L2370" s="71">
        <v>210000</v>
      </c>
      <c r="M2370" s="71">
        <v>840</v>
      </c>
      <c r="N2370" s="70">
        <f t="shared" si="174"/>
        <v>841</v>
      </c>
    </row>
    <row r="2371" spans="1:15" s="43" customFormat="1" x14ac:dyDescent="0.2">
      <c r="A2371" s="39"/>
      <c r="B2371" s="40"/>
      <c r="C2371" s="41"/>
      <c r="D2371" s="42" t="s">
        <v>5332</v>
      </c>
      <c r="E2371" s="39">
        <v>0.32200000000000001</v>
      </c>
      <c r="F2371" s="43" t="s">
        <v>87</v>
      </c>
      <c r="G2371" s="44" t="s">
        <v>87</v>
      </c>
      <c r="I2371" s="45"/>
      <c r="J2371" s="45"/>
      <c r="K2371" s="45">
        <f t="shared" si="175"/>
        <v>0</v>
      </c>
      <c r="L2371" s="46"/>
      <c r="M2371" s="46"/>
      <c r="N2371" s="45">
        <f t="shared" si="174"/>
        <v>0</v>
      </c>
      <c r="O2371" s="47"/>
    </row>
    <row r="2372" spans="1:15" x14ac:dyDescent="0.2">
      <c r="K2372" s="70"/>
      <c r="N2372" s="70">
        <f>SUM(N2356:N2371)</f>
        <v>1363.6</v>
      </c>
      <c r="O2372" s="36">
        <v>69390</v>
      </c>
    </row>
    <row r="2373" spans="1:15" x14ac:dyDescent="0.2">
      <c r="K2373" s="70"/>
      <c r="N2373" s="70"/>
    </row>
    <row r="2374" spans="1:15" x14ac:dyDescent="0.2">
      <c r="A2374" s="67" t="s">
        <v>5335</v>
      </c>
      <c r="C2374" s="72">
        <v>43418</v>
      </c>
      <c r="D2374" s="22" t="s">
        <v>5337</v>
      </c>
      <c r="E2374" s="67">
        <v>4.5</v>
      </c>
      <c r="F2374" s="24" t="s">
        <v>5338</v>
      </c>
      <c r="G2374" s="25" t="s">
        <v>5339</v>
      </c>
      <c r="H2374" s="24">
        <v>1180</v>
      </c>
      <c r="I2374" s="27">
        <v>0.5</v>
      </c>
      <c r="J2374" s="70">
        <v>6370</v>
      </c>
      <c r="K2374" s="70">
        <f t="shared" si="175"/>
        <v>18200</v>
      </c>
      <c r="N2374" s="70">
        <f t="shared" si="174"/>
        <v>0.5</v>
      </c>
    </row>
    <row r="2375" spans="1:15" x14ac:dyDescent="0.2">
      <c r="A2375" s="67">
        <v>878</v>
      </c>
      <c r="C2375" s="72">
        <v>43417</v>
      </c>
      <c r="D2375" s="22" t="s">
        <v>4904</v>
      </c>
      <c r="E2375" s="67">
        <v>1.046</v>
      </c>
      <c r="F2375" s="24" t="s">
        <v>4905</v>
      </c>
      <c r="G2375" s="25" t="s">
        <v>5327</v>
      </c>
      <c r="H2375" s="24">
        <v>1060</v>
      </c>
      <c r="I2375" s="27">
        <v>0.5</v>
      </c>
      <c r="J2375" s="70">
        <v>1850</v>
      </c>
      <c r="K2375" s="70">
        <f>ROUND(J2375/0.35,-1)</f>
        <v>5290</v>
      </c>
      <c r="L2375" s="71">
        <v>1000</v>
      </c>
      <c r="M2375" s="71">
        <v>4</v>
      </c>
      <c r="N2375" s="70">
        <f>I2375+M2375</f>
        <v>4.5</v>
      </c>
    </row>
    <row r="2376" spans="1:15" x14ac:dyDescent="0.2">
      <c r="A2376" s="67">
        <v>881</v>
      </c>
      <c r="C2376" s="72">
        <v>43418</v>
      </c>
      <c r="D2376" s="22" t="s">
        <v>2118</v>
      </c>
      <c r="E2376" s="67">
        <v>1.6220000000000001</v>
      </c>
      <c r="F2376" s="24" t="s">
        <v>2117</v>
      </c>
      <c r="G2376" s="25" t="s">
        <v>5336</v>
      </c>
      <c r="H2376" s="24">
        <v>1160</v>
      </c>
      <c r="I2376" s="27">
        <v>0.5</v>
      </c>
      <c r="J2376" s="70">
        <v>22550</v>
      </c>
      <c r="K2376" s="70">
        <f t="shared" si="175"/>
        <v>64430</v>
      </c>
      <c r="N2376" s="70">
        <f t="shared" si="174"/>
        <v>0.5</v>
      </c>
    </row>
    <row r="2377" spans="1:15" x14ac:dyDescent="0.2">
      <c r="A2377" s="67">
        <v>882</v>
      </c>
      <c r="C2377" s="72">
        <v>43418</v>
      </c>
      <c r="D2377" s="22" t="s">
        <v>5340</v>
      </c>
      <c r="E2377" s="67">
        <v>100</v>
      </c>
      <c r="F2377" s="24" t="s">
        <v>5341</v>
      </c>
      <c r="G2377" s="25" t="s">
        <v>5342</v>
      </c>
      <c r="H2377" s="24">
        <v>1030</v>
      </c>
      <c r="I2377" s="27">
        <v>0.5</v>
      </c>
      <c r="J2377" s="70">
        <v>194040</v>
      </c>
      <c r="K2377" s="70">
        <f t="shared" si="175"/>
        <v>554400</v>
      </c>
      <c r="L2377" s="71">
        <v>269000</v>
      </c>
      <c r="M2377" s="71">
        <v>1076</v>
      </c>
      <c r="N2377" s="70">
        <f t="shared" si="174"/>
        <v>1076.5</v>
      </c>
    </row>
    <row r="2378" spans="1:15" x14ac:dyDescent="0.2">
      <c r="A2378" s="67">
        <v>880</v>
      </c>
      <c r="C2378" s="72">
        <v>43418</v>
      </c>
      <c r="D2378" s="22" t="s">
        <v>5343</v>
      </c>
      <c r="E2378" s="67" t="s">
        <v>5346</v>
      </c>
      <c r="F2378" s="24" t="s">
        <v>5348</v>
      </c>
      <c r="G2378" s="25" t="s">
        <v>5349</v>
      </c>
      <c r="H2378" s="24">
        <v>3010</v>
      </c>
      <c r="I2378" s="27">
        <v>1.5</v>
      </c>
      <c r="J2378" s="70">
        <v>37110</v>
      </c>
      <c r="K2378" s="70">
        <f t="shared" si="175"/>
        <v>106030</v>
      </c>
      <c r="L2378" s="71">
        <v>82000</v>
      </c>
      <c r="M2378" s="71">
        <v>328</v>
      </c>
      <c r="N2378" s="70">
        <f t="shared" si="174"/>
        <v>329.5</v>
      </c>
    </row>
    <row r="2379" spans="1:15" x14ac:dyDescent="0.2">
      <c r="D2379" s="22" t="s">
        <v>5344</v>
      </c>
      <c r="E2379" s="67" t="s">
        <v>5346</v>
      </c>
      <c r="F2379" s="24" t="s">
        <v>87</v>
      </c>
      <c r="G2379" s="25" t="s">
        <v>87</v>
      </c>
      <c r="K2379" s="70">
        <f t="shared" si="175"/>
        <v>0</v>
      </c>
      <c r="N2379" s="70">
        <f t="shared" si="174"/>
        <v>0</v>
      </c>
    </row>
    <row r="2380" spans="1:15" x14ac:dyDescent="0.2">
      <c r="D2380" s="22" t="s">
        <v>5345</v>
      </c>
      <c r="E2380" s="67" t="s">
        <v>5347</v>
      </c>
      <c r="F2380" s="24" t="s">
        <v>87</v>
      </c>
      <c r="G2380" s="25" t="s">
        <v>87</v>
      </c>
      <c r="K2380" s="70">
        <f t="shared" si="175"/>
        <v>0</v>
      </c>
      <c r="N2380" s="70">
        <f t="shared" ref="N2380:N2417" si="176">I2380+M2380</f>
        <v>0</v>
      </c>
    </row>
    <row r="2381" spans="1:15" x14ac:dyDescent="0.2">
      <c r="A2381" s="67">
        <v>884</v>
      </c>
      <c r="C2381" s="72">
        <v>43419</v>
      </c>
      <c r="D2381" s="22" t="s">
        <v>2296</v>
      </c>
      <c r="E2381" s="67">
        <v>0.34899999999999998</v>
      </c>
      <c r="F2381" s="24" t="s">
        <v>2300</v>
      </c>
      <c r="G2381" s="25" t="s">
        <v>5350</v>
      </c>
      <c r="H2381" s="24">
        <v>1050</v>
      </c>
      <c r="I2381" s="27">
        <v>0.5</v>
      </c>
      <c r="J2381" s="70">
        <v>4760</v>
      </c>
      <c r="K2381" s="70">
        <f t="shared" si="175"/>
        <v>13600</v>
      </c>
      <c r="L2381" s="71">
        <v>3000</v>
      </c>
      <c r="M2381" s="71">
        <v>12</v>
      </c>
      <c r="N2381" s="70">
        <f t="shared" si="176"/>
        <v>12.5</v>
      </c>
    </row>
    <row r="2382" spans="1:15" x14ac:dyDescent="0.2">
      <c r="A2382" s="67">
        <v>883</v>
      </c>
      <c r="C2382" s="72">
        <v>43419</v>
      </c>
      <c r="D2382" s="22" t="s">
        <v>5351</v>
      </c>
      <c r="E2382" s="67">
        <v>1.0669999999999999</v>
      </c>
      <c r="F2382" s="24" t="s">
        <v>5353</v>
      </c>
      <c r="G2382" s="25" t="s">
        <v>5354</v>
      </c>
      <c r="H2382" s="24">
        <v>1120</v>
      </c>
      <c r="I2382" s="27">
        <v>1</v>
      </c>
      <c r="J2382" s="70">
        <v>12370</v>
      </c>
      <c r="K2382" s="70">
        <f t="shared" si="175"/>
        <v>35340</v>
      </c>
      <c r="L2382" s="71">
        <v>50000</v>
      </c>
      <c r="M2382" s="71">
        <v>200</v>
      </c>
      <c r="N2382" s="70">
        <f t="shared" si="176"/>
        <v>201</v>
      </c>
    </row>
    <row r="2383" spans="1:15" s="43" customFormat="1" x14ac:dyDescent="0.2">
      <c r="A2383" s="39"/>
      <c r="B2383" s="40"/>
      <c r="C2383" s="41"/>
      <c r="D2383" s="42" t="s">
        <v>5352</v>
      </c>
      <c r="E2383" s="39">
        <v>1.7829999999999999</v>
      </c>
      <c r="F2383" s="43" t="s">
        <v>87</v>
      </c>
      <c r="G2383" s="44" t="s">
        <v>87</v>
      </c>
      <c r="H2383" s="43">
        <v>1040</v>
      </c>
      <c r="I2383" s="45"/>
      <c r="J2383" s="45"/>
      <c r="K2383" s="45">
        <f t="shared" si="175"/>
        <v>0</v>
      </c>
      <c r="L2383" s="46"/>
      <c r="M2383" s="46"/>
      <c r="N2383" s="45">
        <f t="shared" si="176"/>
        <v>0</v>
      </c>
      <c r="O2383" s="47"/>
    </row>
    <row r="2384" spans="1:15" x14ac:dyDescent="0.2">
      <c r="K2384" s="70"/>
      <c r="N2384" s="70">
        <f>SUM(N2374:N2383)</f>
        <v>1625</v>
      </c>
      <c r="O2384" s="36">
        <v>69435</v>
      </c>
    </row>
    <row r="2385" spans="1:15" x14ac:dyDescent="0.2">
      <c r="K2385" s="70"/>
      <c r="N2385" s="70"/>
    </row>
    <row r="2386" spans="1:15" x14ac:dyDescent="0.2">
      <c r="A2386" s="67">
        <v>886</v>
      </c>
      <c r="C2386" s="72">
        <v>43420</v>
      </c>
      <c r="D2386" s="22" t="s">
        <v>5360</v>
      </c>
      <c r="E2386" s="67">
        <v>99.481800000000007</v>
      </c>
      <c r="F2386" s="24" t="s">
        <v>5361</v>
      </c>
      <c r="G2386" s="25" t="s">
        <v>5362</v>
      </c>
      <c r="H2386" s="24">
        <v>1120</v>
      </c>
      <c r="I2386" s="27">
        <v>0.5</v>
      </c>
      <c r="J2386" s="70">
        <v>207610</v>
      </c>
      <c r="K2386" s="70">
        <f t="shared" si="175"/>
        <v>593170</v>
      </c>
      <c r="L2386" s="71">
        <v>650000</v>
      </c>
      <c r="M2386" s="71">
        <v>2600</v>
      </c>
      <c r="N2386" s="70">
        <f t="shared" si="176"/>
        <v>2600.5</v>
      </c>
    </row>
    <row r="2387" spans="1:15" x14ac:dyDescent="0.2">
      <c r="A2387" s="67">
        <v>887</v>
      </c>
      <c r="C2387" s="72">
        <v>43420</v>
      </c>
      <c r="D2387" s="22" t="s">
        <v>5363</v>
      </c>
      <c r="E2387" s="67">
        <v>2.875</v>
      </c>
      <c r="F2387" s="24" t="s">
        <v>5364</v>
      </c>
      <c r="G2387" s="25" t="s">
        <v>5365</v>
      </c>
      <c r="H2387" s="24">
        <v>1040</v>
      </c>
      <c r="I2387" s="27">
        <v>1</v>
      </c>
      <c r="J2387" s="70">
        <v>88480</v>
      </c>
      <c r="K2387" s="70">
        <f t="shared" si="175"/>
        <v>252800</v>
      </c>
      <c r="L2387" s="71">
        <v>392700</v>
      </c>
      <c r="M2387" s="71">
        <v>1570.8</v>
      </c>
      <c r="N2387" s="70">
        <f t="shared" si="176"/>
        <v>1571.8</v>
      </c>
    </row>
    <row r="2388" spans="1:15" s="68" customFormat="1" x14ac:dyDescent="0.2">
      <c r="A2388" s="67"/>
      <c r="B2388" s="21"/>
      <c r="C2388" s="72"/>
      <c r="D2388" s="66" t="s">
        <v>5366</v>
      </c>
      <c r="E2388" s="67">
        <v>53.752000000000002</v>
      </c>
      <c r="F2388" s="68" t="s">
        <v>87</v>
      </c>
      <c r="G2388" s="69" t="s">
        <v>87</v>
      </c>
      <c r="H2388" s="68">
        <v>1030</v>
      </c>
      <c r="I2388" s="70"/>
      <c r="J2388" s="70"/>
      <c r="K2388" s="70"/>
      <c r="L2388" s="71"/>
      <c r="M2388" s="71"/>
      <c r="N2388" s="70"/>
      <c r="O2388" s="91"/>
    </row>
    <row r="2389" spans="1:15" x14ac:dyDescent="0.2">
      <c r="A2389" s="67" t="s">
        <v>5355</v>
      </c>
      <c r="C2389" s="72">
        <v>43420</v>
      </c>
      <c r="D2389" s="22" t="s">
        <v>5356</v>
      </c>
      <c r="E2389" s="67">
        <v>52.497</v>
      </c>
      <c r="F2389" s="24" t="s">
        <v>5358</v>
      </c>
      <c r="G2389" s="68" t="s">
        <v>5357</v>
      </c>
      <c r="H2389" s="24">
        <v>1210</v>
      </c>
      <c r="I2389" s="27">
        <v>0.5</v>
      </c>
      <c r="J2389" s="70">
        <v>58040</v>
      </c>
      <c r="K2389" s="70">
        <f t="shared" si="175"/>
        <v>165830</v>
      </c>
      <c r="N2389" s="70">
        <f t="shared" si="176"/>
        <v>0.5</v>
      </c>
    </row>
    <row r="2390" spans="1:15" s="43" customFormat="1" x14ac:dyDescent="0.2">
      <c r="A2390" s="39">
        <v>885</v>
      </c>
      <c r="B2390" s="40"/>
      <c r="C2390" s="41">
        <v>43420</v>
      </c>
      <c r="D2390" s="42" t="s">
        <v>5356</v>
      </c>
      <c r="E2390" s="39">
        <v>52.497</v>
      </c>
      <c r="F2390" s="43" t="s">
        <v>5357</v>
      </c>
      <c r="G2390" s="44" t="s">
        <v>5359</v>
      </c>
      <c r="H2390" s="43">
        <v>1210</v>
      </c>
      <c r="I2390" s="45">
        <v>0.5</v>
      </c>
      <c r="J2390" s="45">
        <v>58040</v>
      </c>
      <c r="K2390" s="45">
        <f t="shared" si="175"/>
        <v>165830</v>
      </c>
      <c r="L2390" s="46">
        <v>209968</v>
      </c>
      <c r="M2390" s="46">
        <v>840</v>
      </c>
      <c r="N2390" s="45">
        <f t="shared" si="176"/>
        <v>840.5</v>
      </c>
      <c r="O2390" s="47"/>
    </row>
    <row r="2391" spans="1:15" x14ac:dyDescent="0.2">
      <c r="K2391" s="70"/>
      <c r="N2391" s="70">
        <f>SUM(N2386:N2390)</f>
        <v>5013.3</v>
      </c>
      <c r="O2391" s="36">
        <v>69447</v>
      </c>
    </row>
    <row r="2392" spans="1:15" s="68" customFormat="1" x14ac:dyDescent="0.2">
      <c r="A2392" s="67"/>
      <c r="B2392" s="21"/>
      <c r="C2392" s="72"/>
      <c r="D2392" s="66"/>
      <c r="E2392" s="67"/>
      <c r="G2392" s="69"/>
      <c r="I2392" s="70"/>
      <c r="J2392" s="70"/>
      <c r="K2392" s="70"/>
      <c r="L2392" s="71"/>
      <c r="M2392" s="71"/>
      <c r="N2392" s="70"/>
      <c r="O2392" s="92"/>
    </row>
    <row r="2393" spans="1:15" x14ac:dyDescent="0.2">
      <c r="A2393" s="67">
        <v>888</v>
      </c>
      <c r="C2393" s="72">
        <v>43423</v>
      </c>
      <c r="D2393" s="22" t="s">
        <v>5367</v>
      </c>
      <c r="E2393" s="67">
        <v>5.9610000000000003</v>
      </c>
      <c r="F2393" s="24" t="s">
        <v>5368</v>
      </c>
      <c r="G2393" s="25" t="s">
        <v>5369</v>
      </c>
      <c r="H2393" s="24">
        <v>1010</v>
      </c>
      <c r="I2393" s="27">
        <v>0.5</v>
      </c>
      <c r="J2393" s="70">
        <v>11750</v>
      </c>
      <c r="K2393" s="70">
        <f t="shared" ref="K2393" si="177">ROUND(J2393/0.35,-1)</f>
        <v>33570</v>
      </c>
      <c r="L2393" s="71">
        <v>20500</v>
      </c>
      <c r="M2393" s="71">
        <v>82</v>
      </c>
      <c r="N2393" s="70">
        <f t="shared" ref="N2393" si="178">I2393+M2393</f>
        <v>82.5</v>
      </c>
      <c r="O2393" s="36" t="s">
        <v>5371</v>
      </c>
    </row>
    <row r="2394" spans="1:15" x14ac:dyDescent="0.2">
      <c r="A2394" s="67">
        <v>889</v>
      </c>
      <c r="C2394" s="72">
        <v>43423</v>
      </c>
      <c r="D2394" s="22" t="s">
        <v>5367</v>
      </c>
      <c r="E2394" s="67">
        <v>5.9610000000000003</v>
      </c>
      <c r="F2394" s="69" t="s">
        <v>5369</v>
      </c>
      <c r="G2394" s="69" t="s">
        <v>5370</v>
      </c>
      <c r="H2394" s="24">
        <v>1010</v>
      </c>
      <c r="I2394" s="27">
        <v>0.5</v>
      </c>
      <c r="J2394" s="70">
        <v>11750</v>
      </c>
      <c r="K2394" s="70">
        <f t="shared" si="175"/>
        <v>33570</v>
      </c>
      <c r="L2394" s="71">
        <v>23000</v>
      </c>
      <c r="M2394" s="71">
        <v>92</v>
      </c>
      <c r="N2394" s="70">
        <f t="shared" si="176"/>
        <v>92.5</v>
      </c>
    </row>
    <row r="2395" spans="1:15" x14ac:dyDescent="0.2">
      <c r="A2395" s="67" t="s">
        <v>5372</v>
      </c>
      <c r="C2395" s="72">
        <v>43423</v>
      </c>
      <c r="D2395" s="22" t="s">
        <v>5373</v>
      </c>
      <c r="E2395" s="67">
        <v>19.571000000000002</v>
      </c>
      <c r="F2395" s="24" t="s">
        <v>5374</v>
      </c>
      <c r="G2395" s="25" t="s">
        <v>5375</v>
      </c>
      <c r="H2395" s="24">
        <v>1040</v>
      </c>
      <c r="I2395" s="27">
        <v>0.5</v>
      </c>
      <c r="J2395" s="70">
        <v>31260</v>
      </c>
      <c r="K2395" s="70">
        <f t="shared" si="175"/>
        <v>89310</v>
      </c>
      <c r="N2395" s="70">
        <f t="shared" si="176"/>
        <v>0.5</v>
      </c>
    </row>
    <row r="2396" spans="1:15" x14ac:dyDescent="0.2">
      <c r="A2396" s="67">
        <v>890</v>
      </c>
      <c r="C2396" s="72">
        <v>43423</v>
      </c>
      <c r="D2396" s="22" t="s">
        <v>5376</v>
      </c>
      <c r="E2396" s="67">
        <v>0.46400000000000002</v>
      </c>
      <c r="F2396" s="24" t="s">
        <v>5377</v>
      </c>
      <c r="G2396" s="25" t="s">
        <v>5378</v>
      </c>
      <c r="H2396" s="24">
        <v>1100</v>
      </c>
      <c r="I2396" s="27">
        <v>1</v>
      </c>
      <c r="J2396" s="70">
        <f>24160+3350</f>
        <v>27510</v>
      </c>
      <c r="K2396" s="70">
        <f t="shared" si="175"/>
        <v>78600</v>
      </c>
      <c r="L2396" s="71">
        <v>51000</v>
      </c>
      <c r="M2396" s="71">
        <v>204</v>
      </c>
      <c r="N2396" s="70">
        <f t="shared" si="176"/>
        <v>205</v>
      </c>
    </row>
    <row r="2397" spans="1:15" x14ac:dyDescent="0.2">
      <c r="D2397" s="22" t="s">
        <v>5379</v>
      </c>
      <c r="E2397" s="67">
        <v>0.56299999999999994</v>
      </c>
      <c r="F2397" s="24" t="s">
        <v>87</v>
      </c>
      <c r="G2397" s="25" t="s">
        <v>87</v>
      </c>
      <c r="K2397" s="70">
        <f t="shared" si="175"/>
        <v>0</v>
      </c>
      <c r="N2397" s="70">
        <f t="shared" si="176"/>
        <v>0</v>
      </c>
    </row>
    <row r="2398" spans="1:15" x14ac:dyDescent="0.2">
      <c r="A2398" s="67">
        <v>891</v>
      </c>
      <c r="C2398" s="72">
        <v>43424</v>
      </c>
      <c r="D2398" s="22" t="s">
        <v>5380</v>
      </c>
      <c r="E2398" s="67" t="s">
        <v>5383</v>
      </c>
      <c r="F2398" s="24" t="s">
        <v>5384</v>
      </c>
      <c r="G2398" s="25" t="s">
        <v>5385</v>
      </c>
      <c r="H2398" s="24">
        <v>3010</v>
      </c>
      <c r="I2398" s="27">
        <v>1.5</v>
      </c>
      <c r="J2398" s="70">
        <f>2150+2150+15690</f>
        <v>19990</v>
      </c>
      <c r="K2398" s="70">
        <f t="shared" si="175"/>
        <v>57110</v>
      </c>
      <c r="L2398" s="71">
        <v>44500</v>
      </c>
      <c r="M2398" s="71">
        <v>178</v>
      </c>
      <c r="N2398" s="70">
        <f t="shared" si="176"/>
        <v>179.5</v>
      </c>
    </row>
    <row r="2399" spans="1:15" x14ac:dyDescent="0.2">
      <c r="D2399" s="22" t="s">
        <v>5381</v>
      </c>
      <c r="E2399" s="67" t="s">
        <v>87</v>
      </c>
      <c r="F2399" s="24" t="s">
        <v>87</v>
      </c>
      <c r="K2399" s="70">
        <f t="shared" si="175"/>
        <v>0</v>
      </c>
      <c r="N2399" s="70">
        <f t="shared" si="176"/>
        <v>0</v>
      </c>
    </row>
    <row r="2400" spans="1:15" x14ac:dyDescent="0.2">
      <c r="D2400" s="22" t="s">
        <v>5382</v>
      </c>
      <c r="E2400" s="67" t="s">
        <v>87</v>
      </c>
      <c r="F2400" s="24" t="s">
        <v>87</v>
      </c>
      <c r="K2400" s="70">
        <f t="shared" si="175"/>
        <v>0</v>
      </c>
      <c r="N2400" s="70">
        <f t="shared" si="176"/>
        <v>0</v>
      </c>
    </row>
    <row r="2401" spans="1:14" x14ac:dyDescent="0.2">
      <c r="A2401" s="67" t="s">
        <v>5386</v>
      </c>
      <c r="C2401" s="72">
        <v>43424</v>
      </c>
      <c r="D2401" s="22" t="s">
        <v>5387</v>
      </c>
      <c r="E2401" s="67" t="s">
        <v>1478</v>
      </c>
      <c r="F2401" s="24" t="s">
        <v>5390</v>
      </c>
      <c r="G2401" s="25" t="s">
        <v>5391</v>
      </c>
      <c r="H2401" s="24">
        <v>1190</v>
      </c>
      <c r="I2401" s="27">
        <v>1.5</v>
      </c>
      <c r="J2401" s="70">
        <v>16080</v>
      </c>
      <c r="K2401" s="70">
        <f t="shared" si="175"/>
        <v>45940</v>
      </c>
      <c r="N2401" s="70">
        <f t="shared" si="176"/>
        <v>1.5</v>
      </c>
    </row>
    <row r="2402" spans="1:14" x14ac:dyDescent="0.2">
      <c r="D2402" s="22" t="s">
        <v>5388</v>
      </c>
      <c r="E2402" s="67" t="s">
        <v>1478</v>
      </c>
      <c r="F2402" s="24" t="s">
        <v>87</v>
      </c>
      <c r="G2402" s="68" t="s">
        <v>87</v>
      </c>
      <c r="K2402" s="70">
        <f t="shared" si="175"/>
        <v>0</v>
      </c>
      <c r="N2402" s="70">
        <f t="shared" si="176"/>
        <v>0</v>
      </c>
    </row>
    <row r="2403" spans="1:14" x14ac:dyDescent="0.2">
      <c r="D2403" s="22" t="s">
        <v>5389</v>
      </c>
      <c r="E2403" s="67" t="s">
        <v>1478</v>
      </c>
      <c r="F2403" s="68" t="s">
        <v>87</v>
      </c>
      <c r="G2403" s="68" t="s">
        <v>87</v>
      </c>
      <c r="K2403" s="70">
        <f t="shared" si="175"/>
        <v>0</v>
      </c>
      <c r="N2403" s="70">
        <f t="shared" si="176"/>
        <v>0</v>
      </c>
    </row>
    <row r="2404" spans="1:14" x14ac:dyDescent="0.2">
      <c r="A2404" s="67">
        <v>892</v>
      </c>
      <c r="C2404" s="72">
        <v>43424</v>
      </c>
      <c r="D2404" s="22" t="s">
        <v>4424</v>
      </c>
      <c r="E2404" s="67">
        <v>1</v>
      </c>
      <c r="F2404" s="24" t="s">
        <v>4426</v>
      </c>
      <c r="G2404" s="25" t="s">
        <v>5392</v>
      </c>
      <c r="H2404" s="24">
        <v>1070</v>
      </c>
      <c r="I2404" s="27">
        <v>0.5</v>
      </c>
      <c r="J2404" s="70">
        <v>5890</v>
      </c>
      <c r="K2404" s="70">
        <f t="shared" si="175"/>
        <v>16830</v>
      </c>
      <c r="L2404" s="71">
        <v>25000</v>
      </c>
      <c r="M2404" s="71">
        <v>100</v>
      </c>
      <c r="N2404" s="70">
        <f t="shared" si="176"/>
        <v>100.5</v>
      </c>
    </row>
    <row r="2405" spans="1:14" x14ac:dyDescent="0.2">
      <c r="A2405" s="67">
        <v>894</v>
      </c>
      <c r="C2405" s="72">
        <v>43424</v>
      </c>
      <c r="D2405" s="22" t="s">
        <v>5393</v>
      </c>
      <c r="E2405" s="67" t="s">
        <v>5394</v>
      </c>
      <c r="F2405" s="24" t="s">
        <v>5395</v>
      </c>
      <c r="G2405" s="25" t="s">
        <v>5396</v>
      </c>
      <c r="H2405" s="24">
        <v>3010</v>
      </c>
      <c r="I2405" s="27">
        <v>0.5</v>
      </c>
      <c r="J2405" s="70">
        <v>23540</v>
      </c>
      <c r="K2405" s="70">
        <f t="shared" si="175"/>
        <v>67260</v>
      </c>
      <c r="L2405" s="71">
        <v>58000</v>
      </c>
      <c r="M2405" s="71">
        <v>232</v>
      </c>
      <c r="N2405" s="70">
        <f t="shared" si="176"/>
        <v>232.5</v>
      </c>
    </row>
    <row r="2406" spans="1:14" x14ac:dyDescent="0.2">
      <c r="A2406" s="67">
        <v>895</v>
      </c>
      <c r="C2406" s="72">
        <v>43424</v>
      </c>
      <c r="D2406" s="22" t="s">
        <v>5400</v>
      </c>
      <c r="E2406" s="67">
        <v>5.4669999999999996</v>
      </c>
      <c r="F2406" s="24" t="s">
        <v>5401</v>
      </c>
      <c r="G2406" s="25" t="s">
        <v>5402</v>
      </c>
      <c r="H2406" s="24">
        <v>1050</v>
      </c>
      <c r="I2406" s="27">
        <v>0.5</v>
      </c>
      <c r="J2406" s="70">
        <v>33100</v>
      </c>
      <c r="K2406" s="70">
        <f t="shared" si="175"/>
        <v>94570</v>
      </c>
      <c r="L2406" s="71">
        <v>167500</v>
      </c>
      <c r="M2406" s="71">
        <v>670</v>
      </c>
      <c r="N2406" s="70">
        <f t="shared" si="176"/>
        <v>670.5</v>
      </c>
    </row>
    <row r="2407" spans="1:14" x14ac:dyDescent="0.2">
      <c r="A2407" s="67">
        <v>897</v>
      </c>
      <c r="C2407" s="72">
        <v>43424</v>
      </c>
      <c r="D2407" s="22" t="s">
        <v>4356</v>
      </c>
      <c r="E2407" s="67">
        <v>133.95699999999999</v>
      </c>
      <c r="F2407" s="24" t="s">
        <v>5403</v>
      </c>
      <c r="G2407" s="25" t="s">
        <v>1650</v>
      </c>
      <c r="H2407" s="24">
        <v>1170</v>
      </c>
      <c r="I2407" s="27">
        <v>0.5</v>
      </c>
      <c r="J2407" s="70">
        <v>208000</v>
      </c>
      <c r="K2407" s="70">
        <f t="shared" si="175"/>
        <v>594290</v>
      </c>
      <c r="L2407" s="71">
        <v>1331000</v>
      </c>
      <c r="M2407" s="71">
        <v>5324</v>
      </c>
      <c r="N2407" s="70">
        <f t="shared" si="176"/>
        <v>5324.5</v>
      </c>
    </row>
    <row r="2408" spans="1:14" x14ac:dyDescent="0.2">
      <c r="A2408" s="67">
        <v>896</v>
      </c>
      <c r="C2408" s="72">
        <v>43424</v>
      </c>
      <c r="D2408" s="66" t="s">
        <v>2599</v>
      </c>
      <c r="E2408" s="67" t="s">
        <v>237</v>
      </c>
      <c r="F2408" s="68" t="s">
        <v>2601</v>
      </c>
      <c r="G2408" s="69" t="s">
        <v>5404</v>
      </c>
      <c r="H2408" s="68">
        <v>3010</v>
      </c>
      <c r="I2408" s="70">
        <v>0.5</v>
      </c>
      <c r="J2408" s="70">
        <v>16820</v>
      </c>
      <c r="K2408" s="70">
        <f t="shared" si="175"/>
        <v>48060</v>
      </c>
      <c r="L2408" s="71">
        <v>64000</v>
      </c>
      <c r="M2408" s="71">
        <v>256</v>
      </c>
      <c r="N2408" s="70">
        <f t="shared" si="176"/>
        <v>256.5</v>
      </c>
    </row>
    <row r="2409" spans="1:14" x14ac:dyDescent="0.2">
      <c r="A2409" s="67">
        <v>898</v>
      </c>
      <c r="C2409" s="72">
        <v>43424</v>
      </c>
      <c r="D2409" s="66" t="s">
        <v>5405</v>
      </c>
      <c r="E2409" s="67">
        <v>6.2439999999999998</v>
      </c>
      <c r="F2409" s="68" t="s">
        <v>5406</v>
      </c>
      <c r="G2409" s="69" t="s">
        <v>5407</v>
      </c>
      <c r="H2409" s="68">
        <v>1090</v>
      </c>
      <c r="I2409" s="70">
        <v>0.5</v>
      </c>
      <c r="J2409" s="70">
        <v>26900</v>
      </c>
      <c r="K2409" s="70">
        <f t="shared" si="175"/>
        <v>76860</v>
      </c>
      <c r="L2409" s="71">
        <v>100000</v>
      </c>
      <c r="M2409" s="71">
        <v>400</v>
      </c>
      <c r="N2409" s="70">
        <f t="shared" si="176"/>
        <v>400.5</v>
      </c>
    </row>
    <row r="2410" spans="1:14" x14ac:dyDescent="0.2">
      <c r="A2410" s="67" t="s">
        <v>5408</v>
      </c>
      <c r="C2410" s="72">
        <v>43424</v>
      </c>
      <c r="D2410" s="66" t="s">
        <v>5409</v>
      </c>
      <c r="E2410" s="67">
        <v>2.71</v>
      </c>
      <c r="F2410" s="68" t="s">
        <v>5410</v>
      </c>
      <c r="G2410" s="69" t="s">
        <v>5411</v>
      </c>
      <c r="H2410" s="68">
        <v>1170</v>
      </c>
      <c r="I2410" s="70">
        <v>1</v>
      </c>
      <c r="J2410" s="70">
        <v>23120</v>
      </c>
      <c r="K2410" s="70">
        <f t="shared" si="175"/>
        <v>66060</v>
      </c>
      <c r="N2410" s="70">
        <f t="shared" si="176"/>
        <v>1</v>
      </c>
    </row>
    <row r="2411" spans="1:14" x14ac:dyDescent="0.2">
      <c r="D2411" s="66" t="s">
        <v>5412</v>
      </c>
      <c r="E2411" s="67">
        <v>13.089</v>
      </c>
      <c r="F2411" s="68" t="s">
        <v>87</v>
      </c>
      <c r="G2411" s="69" t="s">
        <v>87</v>
      </c>
      <c r="H2411" s="68"/>
      <c r="I2411" s="70"/>
      <c r="K2411" s="70">
        <f t="shared" si="175"/>
        <v>0</v>
      </c>
      <c r="N2411" s="70">
        <f t="shared" si="176"/>
        <v>0</v>
      </c>
    </row>
    <row r="2412" spans="1:14" x14ac:dyDescent="0.2">
      <c r="A2412" s="67">
        <v>900</v>
      </c>
      <c r="C2412" s="72">
        <v>43424</v>
      </c>
      <c r="D2412" s="22" t="s">
        <v>5413</v>
      </c>
      <c r="E2412" s="67">
        <v>40</v>
      </c>
      <c r="F2412" s="24" t="s">
        <v>5415</v>
      </c>
      <c r="G2412" s="25" t="s">
        <v>5416</v>
      </c>
      <c r="H2412" s="24">
        <v>1070</v>
      </c>
      <c r="I2412" s="27">
        <v>1</v>
      </c>
      <c r="J2412" s="70">
        <f>54980+54980</f>
        <v>109960</v>
      </c>
      <c r="K2412" s="70">
        <f t="shared" si="175"/>
        <v>314170</v>
      </c>
      <c r="L2412" s="71">
        <v>380000</v>
      </c>
      <c r="M2412" s="71">
        <v>1520</v>
      </c>
      <c r="N2412" s="70">
        <f t="shared" si="176"/>
        <v>1521</v>
      </c>
    </row>
    <row r="2413" spans="1:14" x14ac:dyDescent="0.2">
      <c r="D2413" s="22" t="s">
        <v>5414</v>
      </c>
      <c r="E2413" s="67">
        <v>40</v>
      </c>
      <c r="F2413" s="24" t="s">
        <v>87</v>
      </c>
      <c r="G2413" s="25" t="s">
        <v>2085</v>
      </c>
      <c r="K2413" s="70">
        <f t="shared" si="175"/>
        <v>0</v>
      </c>
      <c r="N2413" s="70">
        <f t="shared" si="176"/>
        <v>0</v>
      </c>
    </row>
    <row r="2414" spans="1:14" x14ac:dyDescent="0.2">
      <c r="A2414" s="67">
        <v>902</v>
      </c>
      <c r="C2414" s="72">
        <v>43424</v>
      </c>
      <c r="D2414" s="22" t="s">
        <v>4167</v>
      </c>
      <c r="E2414" s="67">
        <v>0.33</v>
      </c>
      <c r="F2414" s="24" t="s">
        <v>5417</v>
      </c>
      <c r="G2414" s="25" t="s">
        <v>5418</v>
      </c>
      <c r="H2414" s="24">
        <v>1030</v>
      </c>
      <c r="I2414" s="27">
        <v>1</v>
      </c>
      <c r="J2414" s="70">
        <f>4970+32090</f>
        <v>37060</v>
      </c>
      <c r="K2414" s="70">
        <f t="shared" si="175"/>
        <v>105890</v>
      </c>
      <c r="L2414" s="71">
        <v>105000</v>
      </c>
      <c r="M2414" s="71">
        <v>420</v>
      </c>
      <c r="N2414" s="70">
        <f t="shared" si="176"/>
        <v>421</v>
      </c>
    </row>
    <row r="2415" spans="1:14" x14ac:dyDescent="0.2">
      <c r="D2415" s="22" t="s">
        <v>4168</v>
      </c>
      <c r="E2415" s="67">
        <v>0.35</v>
      </c>
      <c r="F2415" s="24" t="s">
        <v>87</v>
      </c>
      <c r="G2415" s="25" t="s">
        <v>87</v>
      </c>
      <c r="K2415" s="70">
        <f t="shared" si="175"/>
        <v>0</v>
      </c>
      <c r="N2415" s="70">
        <f t="shared" si="176"/>
        <v>0</v>
      </c>
    </row>
    <row r="2416" spans="1:14" x14ac:dyDescent="0.2">
      <c r="A2416" s="67">
        <v>903</v>
      </c>
      <c r="C2416" s="72">
        <v>43424</v>
      </c>
      <c r="D2416" s="22" t="s">
        <v>5419</v>
      </c>
      <c r="E2416" s="67">
        <v>0.7641</v>
      </c>
      <c r="F2416" s="24" t="s">
        <v>5420</v>
      </c>
      <c r="G2416" s="25" t="s">
        <v>5421</v>
      </c>
      <c r="H2416" s="24">
        <v>2050</v>
      </c>
      <c r="I2416" s="27">
        <v>0.5</v>
      </c>
      <c r="J2416" s="70">
        <v>50760</v>
      </c>
      <c r="K2416" s="70">
        <f t="shared" si="175"/>
        <v>145030</v>
      </c>
      <c r="L2416" s="71">
        <v>70000</v>
      </c>
      <c r="M2416" s="71">
        <v>280</v>
      </c>
      <c r="N2416" s="70">
        <f t="shared" si="176"/>
        <v>280.5</v>
      </c>
    </row>
    <row r="2417" spans="1:15" s="43" customFormat="1" x14ac:dyDescent="0.2">
      <c r="A2417" s="39">
        <v>904</v>
      </c>
      <c r="B2417" s="40"/>
      <c r="C2417" s="41">
        <v>43424</v>
      </c>
      <c r="D2417" s="42" t="s">
        <v>5419</v>
      </c>
      <c r="E2417" s="39">
        <v>0.7641</v>
      </c>
      <c r="F2417" s="43" t="s">
        <v>5422</v>
      </c>
      <c r="G2417" s="44" t="s">
        <v>5421</v>
      </c>
      <c r="H2417" s="43">
        <v>2050</v>
      </c>
      <c r="I2417" s="45">
        <v>0.5</v>
      </c>
      <c r="J2417" s="45">
        <v>50760</v>
      </c>
      <c r="K2417" s="45">
        <f t="shared" si="175"/>
        <v>145030</v>
      </c>
      <c r="L2417" s="46">
        <v>700000</v>
      </c>
      <c r="M2417" s="46">
        <v>280</v>
      </c>
      <c r="N2417" s="45">
        <f t="shared" si="176"/>
        <v>280.5</v>
      </c>
      <c r="O2417" s="47"/>
    </row>
    <row r="2418" spans="1:15" x14ac:dyDescent="0.2">
      <c r="K2418" s="70"/>
      <c r="N2418" s="70">
        <f>SUM(N2393:N2417)</f>
        <v>10050.5</v>
      </c>
      <c r="O2418" s="36">
        <v>69477</v>
      </c>
    </row>
    <row r="2419" spans="1:15" x14ac:dyDescent="0.2">
      <c r="K2419" s="70"/>
      <c r="N2419" s="70"/>
    </row>
    <row r="2420" spans="1:15" s="68" customFormat="1" x14ac:dyDescent="0.2">
      <c r="A2420" s="67">
        <v>893</v>
      </c>
      <c r="B2420" s="21"/>
      <c r="C2420" s="72">
        <v>43424</v>
      </c>
      <c r="D2420" s="66" t="s">
        <v>5444</v>
      </c>
      <c r="E2420" s="67">
        <v>4</v>
      </c>
      <c r="F2420" s="68" t="s">
        <v>5445</v>
      </c>
      <c r="G2420" s="69" t="s">
        <v>5446</v>
      </c>
      <c r="H2420" s="68">
        <v>1080</v>
      </c>
      <c r="I2420" s="70">
        <v>0.5</v>
      </c>
      <c r="J2420" s="70">
        <v>12070</v>
      </c>
      <c r="K2420" s="70">
        <f t="shared" ref="K2420:K2433" si="179">ROUND(J2420/0.35,-1)</f>
        <v>34490</v>
      </c>
      <c r="L2420" s="71">
        <v>30000</v>
      </c>
      <c r="M2420" s="71">
        <v>120</v>
      </c>
      <c r="N2420" s="70">
        <f t="shared" ref="N2420:N2433" si="180">I2420+M2420</f>
        <v>120.5</v>
      </c>
      <c r="O2420" s="94"/>
    </row>
    <row r="2421" spans="1:15" s="68" customFormat="1" x14ac:dyDescent="0.2">
      <c r="A2421" s="67">
        <v>899</v>
      </c>
      <c r="B2421" s="21"/>
      <c r="C2421" s="72">
        <v>43424</v>
      </c>
      <c r="D2421" s="66" t="s">
        <v>5447</v>
      </c>
      <c r="E2421" s="67" t="s">
        <v>5448</v>
      </c>
      <c r="F2421" s="68" t="s">
        <v>5449</v>
      </c>
      <c r="G2421" s="69" t="s">
        <v>5450</v>
      </c>
      <c r="H2421" s="68">
        <v>1050</v>
      </c>
      <c r="I2421" s="70">
        <v>0.5</v>
      </c>
      <c r="J2421" s="70">
        <v>0</v>
      </c>
      <c r="K2421" s="70">
        <f t="shared" si="179"/>
        <v>0</v>
      </c>
      <c r="L2421" s="71">
        <v>3000</v>
      </c>
      <c r="M2421" s="71">
        <v>12</v>
      </c>
      <c r="N2421" s="70">
        <f t="shared" si="180"/>
        <v>12.5</v>
      </c>
      <c r="O2421" s="94"/>
    </row>
    <row r="2422" spans="1:15" s="68" customFormat="1" x14ac:dyDescent="0.2">
      <c r="A2422" s="67">
        <v>901</v>
      </c>
      <c r="B2422" s="21"/>
      <c r="C2422" s="72">
        <v>43424</v>
      </c>
      <c r="D2422" s="66" t="s">
        <v>5451</v>
      </c>
      <c r="E2422" s="67">
        <v>43.628999999999998</v>
      </c>
      <c r="F2422" s="68" t="s">
        <v>5453</v>
      </c>
      <c r="G2422" s="69" t="s">
        <v>5454</v>
      </c>
      <c r="H2422" s="68">
        <v>1210</v>
      </c>
      <c r="I2422" s="70">
        <v>2</v>
      </c>
      <c r="J2422" s="70">
        <v>80670</v>
      </c>
      <c r="K2422" s="70">
        <f t="shared" si="179"/>
        <v>230490</v>
      </c>
      <c r="L2422" s="71">
        <v>269000</v>
      </c>
      <c r="M2422" s="71">
        <v>1076</v>
      </c>
      <c r="N2422" s="70">
        <f t="shared" si="180"/>
        <v>1078</v>
      </c>
      <c r="O2422" s="94"/>
    </row>
    <row r="2423" spans="1:15" s="68" customFormat="1" x14ac:dyDescent="0.2">
      <c r="A2423" s="67"/>
      <c r="B2423" s="21"/>
      <c r="C2423" s="72"/>
      <c r="D2423" s="66" t="s">
        <v>5452</v>
      </c>
      <c r="E2423" s="67">
        <v>19.919</v>
      </c>
      <c r="G2423" s="69"/>
      <c r="H2423" s="68">
        <v>1020</v>
      </c>
      <c r="I2423" s="70"/>
      <c r="J2423" s="70"/>
      <c r="K2423" s="70"/>
      <c r="L2423" s="71"/>
      <c r="M2423" s="71"/>
      <c r="N2423" s="70"/>
      <c r="O2423" s="94"/>
    </row>
    <row r="2424" spans="1:15" s="68" customFormat="1" x14ac:dyDescent="0.2">
      <c r="A2424" s="67">
        <v>905</v>
      </c>
      <c r="B2424" s="21" t="s">
        <v>118</v>
      </c>
      <c r="C2424" s="72">
        <v>43425</v>
      </c>
      <c r="D2424" s="22" t="s">
        <v>5423</v>
      </c>
      <c r="E2424" s="67" t="s">
        <v>5424</v>
      </c>
      <c r="F2424" s="24" t="s">
        <v>5425</v>
      </c>
      <c r="G2424" s="25" t="s">
        <v>5426</v>
      </c>
      <c r="H2424" s="24">
        <v>3010</v>
      </c>
      <c r="I2424" s="27">
        <v>0.5</v>
      </c>
      <c r="J2424" s="70">
        <v>13870</v>
      </c>
      <c r="K2424" s="70">
        <f t="shared" si="179"/>
        <v>39630</v>
      </c>
      <c r="L2424" s="71">
        <v>25100</v>
      </c>
      <c r="M2424" s="71">
        <v>100.4</v>
      </c>
      <c r="N2424" s="70">
        <f t="shared" si="180"/>
        <v>100.9</v>
      </c>
      <c r="O2424" s="93"/>
    </row>
    <row r="2425" spans="1:15" s="68" customFormat="1" x14ac:dyDescent="0.2">
      <c r="A2425" s="67">
        <v>906</v>
      </c>
      <c r="B2425" s="21" t="s">
        <v>118</v>
      </c>
      <c r="C2425" s="72">
        <v>43425</v>
      </c>
      <c r="D2425" s="22" t="s">
        <v>5427</v>
      </c>
      <c r="E2425" s="67" t="s">
        <v>5428</v>
      </c>
      <c r="F2425" s="24" t="s">
        <v>5429</v>
      </c>
      <c r="G2425" s="25" t="s">
        <v>5430</v>
      </c>
      <c r="H2425" s="24">
        <v>3010</v>
      </c>
      <c r="I2425" s="27">
        <v>0.5</v>
      </c>
      <c r="J2425" s="70">
        <v>12780</v>
      </c>
      <c r="K2425" s="70">
        <f t="shared" si="179"/>
        <v>36510</v>
      </c>
      <c r="L2425" s="71">
        <v>8100</v>
      </c>
      <c r="M2425" s="71">
        <v>32.4</v>
      </c>
      <c r="N2425" s="70">
        <f t="shared" si="180"/>
        <v>32.9</v>
      </c>
      <c r="O2425" s="36"/>
    </row>
    <row r="2426" spans="1:15" s="68" customFormat="1" x14ac:dyDescent="0.2">
      <c r="A2426" s="67">
        <v>907</v>
      </c>
      <c r="B2426" s="21"/>
      <c r="C2426" s="72">
        <v>43425</v>
      </c>
      <c r="D2426" s="66" t="s">
        <v>5437</v>
      </c>
      <c r="E2426" s="67">
        <v>9.4930000000000003</v>
      </c>
      <c r="F2426" s="68" t="s">
        <v>5438</v>
      </c>
      <c r="G2426" s="69" t="s">
        <v>3475</v>
      </c>
      <c r="H2426" s="68">
        <v>1070</v>
      </c>
      <c r="I2426" s="70">
        <v>0.5</v>
      </c>
      <c r="J2426" s="70">
        <v>59010</v>
      </c>
      <c r="K2426" s="70">
        <f t="shared" si="179"/>
        <v>168600</v>
      </c>
      <c r="L2426" s="71">
        <v>165000</v>
      </c>
      <c r="M2426" s="71">
        <v>660</v>
      </c>
      <c r="N2426" s="70">
        <f t="shared" si="180"/>
        <v>660.5</v>
      </c>
      <c r="O2426" s="93"/>
    </row>
    <row r="2427" spans="1:15" s="68" customFormat="1" x14ac:dyDescent="0.2">
      <c r="A2427" s="67" t="s">
        <v>5397</v>
      </c>
      <c r="B2427" s="21"/>
      <c r="C2427" s="72">
        <v>43423</v>
      </c>
      <c r="D2427" s="66" t="s">
        <v>255</v>
      </c>
      <c r="E2427" s="67">
        <v>20.475999999999999</v>
      </c>
      <c r="F2427" s="68" t="s">
        <v>5399</v>
      </c>
      <c r="G2427" s="68" t="s">
        <v>5399</v>
      </c>
      <c r="H2427" s="68">
        <v>1010</v>
      </c>
      <c r="I2427" s="70">
        <v>1</v>
      </c>
      <c r="J2427" s="70">
        <v>102890</v>
      </c>
      <c r="K2427" s="70">
        <f t="shared" si="179"/>
        <v>293970</v>
      </c>
      <c r="L2427" s="71"/>
      <c r="M2427" s="71"/>
      <c r="N2427" s="70">
        <f t="shared" si="180"/>
        <v>1</v>
      </c>
      <c r="O2427" s="95"/>
    </row>
    <row r="2428" spans="1:15" s="68" customFormat="1" x14ac:dyDescent="0.2">
      <c r="A2428" s="67"/>
      <c r="B2428" s="21"/>
      <c r="C2428" s="72"/>
      <c r="D2428" s="66" t="s">
        <v>5398</v>
      </c>
      <c r="E2428" s="67">
        <v>6.7370000000000001</v>
      </c>
      <c r="F2428" s="68" t="s">
        <v>87</v>
      </c>
      <c r="G2428" s="69" t="s">
        <v>87</v>
      </c>
      <c r="I2428" s="70"/>
      <c r="J2428" s="70"/>
      <c r="K2428" s="70">
        <f t="shared" si="179"/>
        <v>0</v>
      </c>
      <c r="L2428" s="71"/>
      <c r="M2428" s="71"/>
      <c r="N2428" s="70">
        <f t="shared" si="180"/>
        <v>0</v>
      </c>
      <c r="O2428" s="95"/>
    </row>
    <row r="2429" spans="1:15" s="68" customFormat="1" x14ac:dyDescent="0.2">
      <c r="A2429" s="67" t="s">
        <v>5439</v>
      </c>
      <c r="B2429" s="21"/>
      <c r="C2429" s="72">
        <v>43424</v>
      </c>
      <c r="D2429" s="66" t="s">
        <v>5455</v>
      </c>
      <c r="E2429" s="67">
        <v>0.35299999999999998</v>
      </c>
      <c r="F2429" s="68" t="s">
        <v>5456</v>
      </c>
      <c r="G2429" s="69" t="s">
        <v>5457</v>
      </c>
      <c r="H2429" s="68">
        <v>1070</v>
      </c>
      <c r="I2429" s="70">
        <v>0.5</v>
      </c>
      <c r="J2429" s="70">
        <v>43460</v>
      </c>
      <c r="K2429" s="70">
        <f t="shared" si="179"/>
        <v>124170</v>
      </c>
      <c r="L2429" s="71"/>
      <c r="M2429" s="71"/>
      <c r="N2429" s="70">
        <f t="shared" si="180"/>
        <v>0.5</v>
      </c>
      <c r="O2429" s="94"/>
    </row>
    <row r="2430" spans="1:15" s="68" customFormat="1" x14ac:dyDescent="0.2">
      <c r="A2430" s="67" t="s">
        <v>5440</v>
      </c>
      <c r="B2430" s="21"/>
      <c r="C2430" s="72">
        <v>43424</v>
      </c>
      <c r="D2430" s="66" t="s">
        <v>2134</v>
      </c>
      <c r="E2430" s="67">
        <v>0.83</v>
      </c>
      <c r="F2430" s="68" t="s">
        <v>2137</v>
      </c>
      <c r="G2430" s="69" t="s">
        <v>5458</v>
      </c>
      <c r="H2430" s="68">
        <v>1030</v>
      </c>
      <c r="I2430" s="70">
        <v>0.5</v>
      </c>
      <c r="J2430" s="70">
        <v>26160</v>
      </c>
      <c r="K2430" s="70">
        <f t="shared" si="179"/>
        <v>74740</v>
      </c>
      <c r="L2430" s="71"/>
      <c r="M2430" s="71"/>
      <c r="N2430" s="70">
        <f t="shared" si="180"/>
        <v>0.5</v>
      </c>
      <c r="O2430" s="94"/>
    </row>
    <row r="2431" spans="1:15" s="68" customFormat="1" x14ac:dyDescent="0.2">
      <c r="A2431" s="67" t="s">
        <v>5441</v>
      </c>
      <c r="B2431" s="21"/>
      <c r="C2431" s="72">
        <v>43424</v>
      </c>
      <c r="D2431" s="66" t="s">
        <v>5459</v>
      </c>
      <c r="E2431" s="67" t="s">
        <v>1212</v>
      </c>
      <c r="F2431" s="68" t="s">
        <v>5460</v>
      </c>
      <c r="G2431" s="69" t="s">
        <v>5461</v>
      </c>
      <c r="H2431" s="68">
        <v>1190</v>
      </c>
      <c r="I2431" s="70">
        <v>0.5</v>
      </c>
      <c r="J2431" s="70">
        <v>3650</v>
      </c>
      <c r="K2431" s="70">
        <f t="shared" si="179"/>
        <v>10430</v>
      </c>
      <c r="L2431" s="71"/>
      <c r="M2431" s="71"/>
      <c r="N2431" s="70">
        <f t="shared" si="180"/>
        <v>0.5</v>
      </c>
      <c r="O2431" s="94"/>
    </row>
    <row r="2432" spans="1:15" x14ac:dyDescent="0.2">
      <c r="A2432" s="67" t="s">
        <v>5431</v>
      </c>
      <c r="C2432" s="72">
        <v>43425</v>
      </c>
      <c r="D2432" s="22" t="s">
        <v>5432</v>
      </c>
      <c r="E2432" s="67">
        <v>0.2893</v>
      </c>
      <c r="F2432" s="24" t="s">
        <v>5435</v>
      </c>
      <c r="G2432" s="69" t="s">
        <v>5436</v>
      </c>
      <c r="H2432" s="24">
        <v>3010</v>
      </c>
      <c r="I2432" s="27">
        <v>1</v>
      </c>
      <c r="J2432" s="70">
        <v>136830</v>
      </c>
      <c r="K2432" s="70">
        <f t="shared" si="179"/>
        <v>390940</v>
      </c>
      <c r="N2432" s="70">
        <f t="shared" si="180"/>
        <v>1</v>
      </c>
    </row>
    <row r="2433" spans="1:15" x14ac:dyDescent="0.2">
      <c r="D2433" s="22" t="s">
        <v>5433</v>
      </c>
      <c r="E2433" s="67" t="s">
        <v>5434</v>
      </c>
      <c r="F2433" s="24" t="s">
        <v>87</v>
      </c>
      <c r="G2433" s="25" t="s">
        <v>87</v>
      </c>
      <c r="K2433" s="70">
        <f t="shared" si="179"/>
        <v>0</v>
      </c>
      <c r="N2433" s="70">
        <f t="shared" si="180"/>
        <v>0</v>
      </c>
    </row>
    <row r="2434" spans="1:15" x14ac:dyDescent="0.2">
      <c r="A2434" s="67">
        <v>908</v>
      </c>
      <c r="C2434" s="72">
        <v>43425</v>
      </c>
      <c r="D2434" s="22" t="s">
        <v>3097</v>
      </c>
      <c r="E2434" s="67">
        <v>0.60209999999999997</v>
      </c>
      <c r="F2434" s="24" t="s">
        <v>5100</v>
      </c>
      <c r="G2434" s="25" t="s">
        <v>5171</v>
      </c>
      <c r="H2434" s="24">
        <v>1060</v>
      </c>
      <c r="I2434" s="27">
        <v>1.5</v>
      </c>
      <c r="J2434" s="70">
        <f>3260+19670+1500</f>
        <v>24430</v>
      </c>
      <c r="K2434" s="70">
        <f t="shared" ref="K2434:K2480" si="181">ROUND(J2434/0.35,-1)</f>
        <v>69800</v>
      </c>
      <c r="L2434" s="71">
        <v>20000</v>
      </c>
      <c r="M2434" s="71">
        <v>80</v>
      </c>
      <c r="N2434" s="70">
        <f t="shared" ref="N2434:N2480" si="182">I2434+M2434</f>
        <v>81.5</v>
      </c>
    </row>
    <row r="2435" spans="1:15" x14ac:dyDescent="0.2">
      <c r="D2435" s="22" t="s">
        <v>5442</v>
      </c>
      <c r="E2435" s="67">
        <v>0.27800000000000002</v>
      </c>
      <c r="F2435" s="24" t="s">
        <v>87</v>
      </c>
      <c r="G2435" s="25" t="s">
        <v>87</v>
      </c>
      <c r="K2435" s="70">
        <f t="shared" si="181"/>
        <v>0</v>
      </c>
      <c r="N2435" s="70">
        <f t="shared" si="182"/>
        <v>0</v>
      </c>
    </row>
    <row r="2436" spans="1:15" s="43" customFormat="1" x14ac:dyDescent="0.2">
      <c r="A2436" s="39"/>
      <c r="B2436" s="40"/>
      <c r="C2436" s="41"/>
      <c r="D2436" s="42" t="s">
        <v>5443</v>
      </c>
      <c r="E2436" s="39">
        <v>0.16</v>
      </c>
      <c r="F2436" s="43" t="s">
        <v>87</v>
      </c>
      <c r="G2436" s="44" t="s">
        <v>87</v>
      </c>
      <c r="I2436" s="45"/>
      <c r="J2436" s="45"/>
      <c r="K2436" s="45">
        <f t="shared" si="181"/>
        <v>0</v>
      </c>
      <c r="L2436" s="46"/>
      <c r="M2436" s="46"/>
      <c r="N2436" s="45">
        <f t="shared" si="182"/>
        <v>0</v>
      </c>
      <c r="O2436" s="47"/>
    </row>
    <row r="2437" spans="1:15" x14ac:dyDescent="0.2">
      <c r="N2437" s="27">
        <f>SUM(N2420:N2436)</f>
        <v>2090.3000000000002</v>
      </c>
      <c r="O2437" s="36">
        <v>69494</v>
      </c>
    </row>
    <row r="2439" spans="1:15" s="68" customFormat="1" x14ac:dyDescent="0.2">
      <c r="A2439" s="67">
        <v>909</v>
      </c>
      <c r="B2439" s="21"/>
      <c r="C2439" s="72">
        <v>43425</v>
      </c>
      <c r="D2439" s="66" t="s">
        <v>5505</v>
      </c>
      <c r="E2439" s="67">
        <v>5</v>
      </c>
      <c r="F2439" s="68" t="s">
        <v>5506</v>
      </c>
      <c r="G2439" s="69" t="s">
        <v>5507</v>
      </c>
      <c r="H2439" s="68">
        <v>1220</v>
      </c>
      <c r="I2439" s="70">
        <v>0.5</v>
      </c>
      <c r="J2439" s="70">
        <v>13220</v>
      </c>
      <c r="K2439" s="70">
        <f t="shared" si="181"/>
        <v>37770</v>
      </c>
      <c r="L2439" s="71">
        <v>46000</v>
      </c>
      <c r="M2439" s="71">
        <v>184</v>
      </c>
      <c r="N2439" s="70">
        <f t="shared" si="182"/>
        <v>184.5</v>
      </c>
      <c r="O2439" s="98"/>
    </row>
    <row r="2440" spans="1:15" s="68" customFormat="1" x14ac:dyDescent="0.2">
      <c r="A2440" s="67">
        <v>910</v>
      </c>
      <c r="B2440" s="21"/>
      <c r="C2440" s="72">
        <v>43425</v>
      </c>
      <c r="D2440" s="66" t="s">
        <v>5041</v>
      </c>
      <c r="E2440" s="67" t="s">
        <v>5508</v>
      </c>
      <c r="F2440" s="68" t="s">
        <v>5045</v>
      </c>
      <c r="G2440" s="69" t="s">
        <v>5509</v>
      </c>
      <c r="H2440" s="68">
        <v>2050</v>
      </c>
      <c r="I2440" s="70">
        <v>1</v>
      </c>
      <c r="J2440" s="70">
        <v>29960</v>
      </c>
      <c r="K2440" s="70">
        <f t="shared" si="181"/>
        <v>85600</v>
      </c>
      <c r="L2440" s="71">
        <v>117000</v>
      </c>
      <c r="M2440" s="71">
        <v>468</v>
      </c>
      <c r="N2440" s="70">
        <f t="shared" si="182"/>
        <v>469</v>
      </c>
      <c r="O2440" s="98"/>
    </row>
    <row r="2441" spans="1:15" s="68" customFormat="1" x14ac:dyDescent="0.2">
      <c r="A2441" s="67"/>
      <c r="B2441" s="21"/>
      <c r="C2441" s="72"/>
      <c r="D2441" s="66" t="s">
        <v>5042</v>
      </c>
      <c r="E2441" s="67" t="s">
        <v>5510</v>
      </c>
      <c r="F2441" s="68" t="s">
        <v>87</v>
      </c>
      <c r="G2441" s="69" t="s">
        <v>87</v>
      </c>
      <c r="I2441" s="70"/>
      <c r="J2441" s="70"/>
      <c r="K2441" s="70"/>
      <c r="L2441" s="71"/>
      <c r="M2441" s="71"/>
      <c r="N2441" s="70"/>
      <c r="O2441" s="99"/>
    </row>
    <row r="2442" spans="1:15" s="68" customFormat="1" x14ac:dyDescent="0.2">
      <c r="A2442" s="67">
        <v>911</v>
      </c>
      <c r="B2442" s="21"/>
      <c r="C2442" s="72">
        <v>43425</v>
      </c>
      <c r="D2442" s="66" t="s">
        <v>5511</v>
      </c>
      <c r="E2442" s="67">
        <v>5.79</v>
      </c>
      <c r="F2442" s="68" t="s">
        <v>5512</v>
      </c>
      <c r="G2442" s="69" t="s">
        <v>5513</v>
      </c>
      <c r="H2442" s="68">
        <v>1220</v>
      </c>
      <c r="I2442" s="70">
        <v>0.5</v>
      </c>
      <c r="J2442" s="70">
        <v>34280</v>
      </c>
      <c r="K2442" s="70">
        <f t="shared" si="181"/>
        <v>97940</v>
      </c>
      <c r="L2442" s="71">
        <v>167500</v>
      </c>
      <c r="M2442" s="71">
        <v>670</v>
      </c>
      <c r="N2442" s="70">
        <f t="shared" si="182"/>
        <v>670.5</v>
      </c>
      <c r="O2442" s="98"/>
    </row>
    <row r="2443" spans="1:15" s="68" customFormat="1" x14ac:dyDescent="0.2">
      <c r="A2443" s="67">
        <v>912</v>
      </c>
      <c r="B2443" s="21"/>
      <c r="C2443" s="72">
        <v>43430</v>
      </c>
      <c r="D2443" s="66" t="s">
        <v>221</v>
      </c>
      <c r="E2443" s="67">
        <v>5.0106999999999999</v>
      </c>
      <c r="F2443" s="68" t="s">
        <v>5514</v>
      </c>
      <c r="G2443" s="69" t="s">
        <v>5515</v>
      </c>
      <c r="H2443" s="68">
        <v>1070</v>
      </c>
      <c r="I2443" s="70">
        <v>0.5</v>
      </c>
      <c r="J2443" s="70">
        <v>17750</v>
      </c>
      <c r="K2443" s="70">
        <f t="shared" si="181"/>
        <v>50710</v>
      </c>
      <c r="L2443" s="71"/>
      <c r="M2443" s="71">
        <v>152.19999999999999</v>
      </c>
      <c r="N2443" s="70">
        <f t="shared" si="182"/>
        <v>152.69999999999999</v>
      </c>
      <c r="O2443" s="98" t="s">
        <v>5516</v>
      </c>
    </row>
    <row r="2444" spans="1:15" s="68" customFormat="1" x14ac:dyDescent="0.2">
      <c r="A2444" s="67" t="s">
        <v>5462</v>
      </c>
      <c r="B2444" s="21"/>
      <c r="C2444" s="72">
        <v>43430</v>
      </c>
      <c r="D2444" s="66" t="s">
        <v>5463</v>
      </c>
      <c r="E2444" s="67" t="s">
        <v>4740</v>
      </c>
      <c r="F2444" s="68" t="s">
        <v>4249</v>
      </c>
      <c r="G2444" s="69" t="s">
        <v>5465</v>
      </c>
      <c r="H2444" s="68">
        <v>2020</v>
      </c>
      <c r="I2444" s="70">
        <v>1</v>
      </c>
      <c r="J2444" s="70">
        <v>29370</v>
      </c>
      <c r="K2444" s="70">
        <f t="shared" ref="K2444:K2458" si="183">ROUND(J2444/0.35,-1)</f>
        <v>83910</v>
      </c>
      <c r="L2444" s="71"/>
      <c r="M2444" s="71"/>
      <c r="N2444" s="70">
        <f t="shared" ref="N2444:N2458" si="184">I2444+M2444</f>
        <v>1</v>
      </c>
      <c r="O2444" s="96"/>
    </row>
    <row r="2445" spans="1:15" s="68" customFormat="1" x14ac:dyDescent="0.2">
      <c r="A2445" s="67"/>
      <c r="B2445" s="21"/>
      <c r="C2445" s="72"/>
      <c r="D2445" s="66" t="s">
        <v>5464</v>
      </c>
      <c r="E2445" s="67" t="s">
        <v>4740</v>
      </c>
      <c r="F2445" s="68" t="s">
        <v>87</v>
      </c>
      <c r="G2445" s="69" t="s">
        <v>87</v>
      </c>
      <c r="I2445" s="70"/>
      <c r="J2445" s="70"/>
      <c r="K2445" s="70">
        <f t="shared" si="183"/>
        <v>0</v>
      </c>
      <c r="L2445" s="71"/>
      <c r="M2445" s="71"/>
      <c r="N2445" s="70">
        <f t="shared" si="184"/>
        <v>0</v>
      </c>
      <c r="O2445" s="96"/>
    </row>
    <row r="2446" spans="1:15" s="68" customFormat="1" x14ac:dyDescent="0.2">
      <c r="A2446" s="67" t="s">
        <v>5466</v>
      </c>
      <c r="B2446" s="21"/>
      <c r="C2446" s="72">
        <v>43430</v>
      </c>
      <c r="D2446" s="66" t="s">
        <v>5467</v>
      </c>
      <c r="E2446" s="67" t="s">
        <v>5468</v>
      </c>
      <c r="F2446" s="68" t="s">
        <v>5485</v>
      </c>
      <c r="G2446" s="69" t="s">
        <v>5469</v>
      </c>
      <c r="H2446" s="68">
        <v>1190</v>
      </c>
      <c r="I2446" s="70">
        <v>0.5</v>
      </c>
      <c r="J2446" s="70">
        <v>2180</v>
      </c>
      <c r="K2446" s="70">
        <f t="shared" si="183"/>
        <v>6230</v>
      </c>
      <c r="L2446" s="71"/>
      <c r="M2446" s="71"/>
      <c r="N2446" s="70">
        <f t="shared" si="184"/>
        <v>0.5</v>
      </c>
    </row>
    <row r="2447" spans="1:15" s="68" customFormat="1" x14ac:dyDescent="0.2">
      <c r="A2447" s="67" t="s">
        <v>5470</v>
      </c>
      <c r="B2447" s="21"/>
      <c r="C2447" s="72">
        <v>43430</v>
      </c>
      <c r="D2447" s="66" t="s">
        <v>5471</v>
      </c>
      <c r="E2447" s="67" t="s">
        <v>3748</v>
      </c>
      <c r="F2447" s="68" t="s">
        <v>5485</v>
      </c>
      <c r="G2447" s="69" t="s">
        <v>5473</v>
      </c>
      <c r="H2447" s="68">
        <v>1190</v>
      </c>
      <c r="I2447" s="70">
        <v>1</v>
      </c>
      <c r="J2447" s="70">
        <v>2930</v>
      </c>
      <c r="K2447" s="70">
        <f t="shared" si="183"/>
        <v>8370</v>
      </c>
      <c r="L2447" s="71"/>
      <c r="M2447" s="71"/>
      <c r="N2447" s="70">
        <f t="shared" si="184"/>
        <v>1</v>
      </c>
    </row>
    <row r="2448" spans="1:15" s="68" customFormat="1" x14ac:dyDescent="0.2">
      <c r="A2448" s="67"/>
      <c r="B2448" s="21"/>
      <c r="C2448" s="72"/>
      <c r="D2448" s="66" t="s">
        <v>5472</v>
      </c>
      <c r="E2448" s="67" t="s">
        <v>3748</v>
      </c>
      <c r="F2448" s="68" t="s">
        <v>87</v>
      </c>
      <c r="G2448" s="69" t="s">
        <v>87</v>
      </c>
      <c r="I2448" s="70"/>
      <c r="J2448" s="70"/>
      <c r="K2448" s="70">
        <f t="shared" si="183"/>
        <v>0</v>
      </c>
      <c r="L2448" s="71"/>
      <c r="M2448" s="71"/>
      <c r="N2448" s="70">
        <f t="shared" si="184"/>
        <v>0</v>
      </c>
    </row>
    <row r="2449" spans="1:15" s="68" customFormat="1" x14ac:dyDescent="0.2">
      <c r="A2449" s="67" t="s">
        <v>5474</v>
      </c>
      <c r="B2449" s="21"/>
      <c r="C2449" s="72">
        <v>43430</v>
      </c>
      <c r="D2449" s="66" t="s">
        <v>5475</v>
      </c>
      <c r="E2449" s="67" t="s">
        <v>5476</v>
      </c>
      <c r="F2449" s="68" t="s">
        <v>5485</v>
      </c>
      <c r="G2449" s="69" t="s">
        <v>5477</v>
      </c>
      <c r="H2449" s="68">
        <v>1190</v>
      </c>
      <c r="I2449" s="70">
        <v>0.5</v>
      </c>
      <c r="J2449" s="70">
        <v>1240</v>
      </c>
      <c r="K2449" s="70">
        <f t="shared" si="183"/>
        <v>3540</v>
      </c>
      <c r="L2449" s="71"/>
      <c r="M2449" s="71"/>
      <c r="N2449" s="70">
        <f t="shared" si="184"/>
        <v>0.5</v>
      </c>
    </row>
    <row r="2450" spans="1:15" s="68" customFormat="1" x14ac:dyDescent="0.2">
      <c r="A2450" s="67" t="s">
        <v>5478</v>
      </c>
      <c r="B2450" s="21"/>
      <c r="C2450" s="72">
        <v>43430</v>
      </c>
      <c r="D2450" s="66" t="s">
        <v>5479</v>
      </c>
      <c r="E2450" s="67" t="s">
        <v>5468</v>
      </c>
      <c r="F2450" s="68" t="s">
        <v>5485</v>
      </c>
      <c r="G2450" s="69" t="s">
        <v>5481</v>
      </c>
      <c r="H2450" s="68">
        <v>1190</v>
      </c>
      <c r="I2450" s="70">
        <v>1</v>
      </c>
      <c r="J2450" s="70">
        <v>10310</v>
      </c>
      <c r="K2450" s="70">
        <f t="shared" si="183"/>
        <v>29460</v>
      </c>
      <c r="L2450" s="71"/>
      <c r="M2450" s="71"/>
      <c r="N2450" s="70">
        <f t="shared" si="184"/>
        <v>1</v>
      </c>
    </row>
    <row r="2451" spans="1:15" s="68" customFormat="1" x14ac:dyDescent="0.2">
      <c r="A2451" s="67"/>
      <c r="B2451" s="21"/>
      <c r="C2451" s="72"/>
      <c r="D2451" s="66" t="s">
        <v>5480</v>
      </c>
      <c r="E2451" s="67" t="s">
        <v>5468</v>
      </c>
      <c r="F2451" s="68" t="s">
        <v>87</v>
      </c>
      <c r="G2451" s="69" t="s">
        <v>87</v>
      </c>
      <c r="I2451" s="70"/>
      <c r="J2451" s="70"/>
      <c r="K2451" s="70">
        <f t="shared" si="183"/>
        <v>0</v>
      </c>
      <c r="L2451" s="71"/>
      <c r="M2451" s="71"/>
      <c r="N2451" s="70">
        <f t="shared" si="184"/>
        <v>0</v>
      </c>
    </row>
    <row r="2452" spans="1:15" s="68" customFormat="1" x14ac:dyDescent="0.2">
      <c r="A2452" s="67" t="s">
        <v>5482</v>
      </c>
      <c r="B2452" s="21"/>
      <c r="C2452" s="72">
        <v>43430</v>
      </c>
      <c r="D2452" s="66" t="s">
        <v>5483</v>
      </c>
      <c r="E2452" s="67">
        <v>0.58899999999999997</v>
      </c>
      <c r="F2452" s="68" t="s">
        <v>5485</v>
      </c>
      <c r="G2452" s="69" t="s">
        <v>5484</v>
      </c>
      <c r="H2452" s="68">
        <v>1190</v>
      </c>
      <c r="I2452" s="70">
        <v>0.5</v>
      </c>
      <c r="J2452" s="70">
        <v>19620</v>
      </c>
      <c r="K2452" s="70">
        <f t="shared" si="183"/>
        <v>56060</v>
      </c>
      <c r="L2452" s="71"/>
      <c r="M2452" s="71"/>
      <c r="N2452" s="70">
        <f t="shared" si="184"/>
        <v>0.5</v>
      </c>
      <c r="O2452" s="99"/>
    </row>
    <row r="2453" spans="1:15" s="68" customFormat="1" x14ac:dyDescent="0.2">
      <c r="A2453" s="67" t="s">
        <v>5486</v>
      </c>
      <c r="B2453" s="21"/>
      <c r="C2453" s="72">
        <v>43430</v>
      </c>
      <c r="D2453" s="66" t="s">
        <v>5487</v>
      </c>
      <c r="E2453" s="67">
        <v>0.90700000000000003</v>
      </c>
      <c r="F2453" s="68" t="s">
        <v>5485</v>
      </c>
      <c r="G2453" s="69" t="s">
        <v>5488</v>
      </c>
      <c r="H2453" s="68">
        <v>1190</v>
      </c>
      <c r="I2453" s="70">
        <v>0.5</v>
      </c>
      <c r="J2453" s="70">
        <v>9540</v>
      </c>
      <c r="K2453" s="70">
        <f t="shared" si="183"/>
        <v>27260</v>
      </c>
      <c r="L2453" s="71"/>
      <c r="M2453" s="71"/>
      <c r="N2453" s="70">
        <f t="shared" si="184"/>
        <v>0.5</v>
      </c>
      <c r="O2453" s="99"/>
    </row>
    <row r="2454" spans="1:15" s="68" customFormat="1" x14ac:dyDescent="0.2">
      <c r="A2454" s="67" t="s">
        <v>5489</v>
      </c>
      <c r="B2454" s="21"/>
      <c r="C2454" s="72">
        <v>43430</v>
      </c>
      <c r="D2454" s="66" t="s">
        <v>5490</v>
      </c>
      <c r="E2454" s="67" t="s">
        <v>1478</v>
      </c>
      <c r="F2454" s="68" t="s">
        <v>5485</v>
      </c>
      <c r="G2454" s="69" t="s">
        <v>5491</v>
      </c>
      <c r="H2454" s="68">
        <v>1190</v>
      </c>
      <c r="I2454" s="70">
        <v>0.5</v>
      </c>
      <c r="J2454" s="70">
        <v>1730</v>
      </c>
      <c r="K2454" s="70">
        <f t="shared" si="183"/>
        <v>4940</v>
      </c>
      <c r="L2454" s="71"/>
      <c r="M2454" s="71"/>
      <c r="N2454" s="70">
        <f t="shared" si="184"/>
        <v>0.5</v>
      </c>
      <c r="O2454" s="96"/>
    </row>
    <row r="2455" spans="1:15" s="68" customFormat="1" x14ac:dyDescent="0.2">
      <c r="A2455" s="67" t="s">
        <v>5492</v>
      </c>
      <c r="B2455" s="21"/>
      <c r="C2455" s="72">
        <v>43430</v>
      </c>
      <c r="D2455" s="66" t="s">
        <v>5493</v>
      </c>
      <c r="E2455" s="67">
        <v>0.435</v>
      </c>
      <c r="F2455" s="68" t="s">
        <v>5485</v>
      </c>
      <c r="G2455" s="69" t="s">
        <v>5497</v>
      </c>
      <c r="H2455" s="68">
        <v>1190</v>
      </c>
      <c r="I2455" s="70">
        <v>2</v>
      </c>
      <c r="J2455" s="70">
        <v>17670</v>
      </c>
      <c r="K2455" s="70">
        <f t="shared" si="183"/>
        <v>50490</v>
      </c>
      <c r="L2455" s="71"/>
      <c r="M2455" s="71"/>
      <c r="N2455" s="70">
        <f t="shared" si="184"/>
        <v>2</v>
      </c>
      <c r="O2455" s="96"/>
    </row>
    <row r="2456" spans="1:15" s="68" customFormat="1" x14ac:dyDescent="0.2">
      <c r="A2456" s="67"/>
      <c r="B2456" s="21"/>
      <c r="C2456" s="72"/>
      <c r="D2456" s="66" t="s">
        <v>5494</v>
      </c>
      <c r="E2456" s="67" t="s">
        <v>1478</v>
      </c>
      <c r="F2456" s="68" t="s">
        <v>87</v>
      </c>
      <c r="G2456" s="69" t="s">
        <v>87</v>
      </c>
      <c r="I2456" s="70"/>
      <c r="J2456" s="70"/>
      <c r="K2456" s="70">
        <f t="shared" si="183"/>
        <v>0</v>
      </c>
      <c r="L2456" s="71"/>
      <c r="M2456" s="71"/>
      <c r="N2456" s="70">
        <f t="shared" si="184"/>
        <v>0</v>
      </c>
      <c r="O2456" s="96"/>
    </row>
    <row r="2457" spans="1:15" s="68" customFormat="1" x14ac:dyDescent="0.2">
      <c r="A2457" s="67"/>
      <c r="B2457" s="21"/>
      <c r="C2457" s="72"/>
      <c r="D2457" s="66" t="s">
        <v>5495</v>
      </c>
      <c r="E2457" s="67" t="s">
        <v>1478</v>
      </c>
      <c r="F2457" s="68" t="s">
        <v>87</v>
      </c>
      <c r="G2457" s="69" t="s">
        <v>87</v>
      </c>
      <c r="I2457" s="70"/>
      <c r="J2457" s="70"/>
      <c r="K2457" s="70">
        <f t="shared" si="183"/>
        <v>0</v>
      </c>
      <c r="L2457" s="71"/>
      <c r="M2457" s="71"/>
      <c r="N2457" s="70">
        <f t="shared" si="184"/>
        <v>0</v>
      </c>
      <c r="O2457" s="96"/>
    </row>
    <row r="2458" spans="1:15" s="68" customFormat="1" x14ac:dyDescent="0.2">
      <c r="A2458" s="67"/>
      <c r="B2458" s="21"/>
      <c r="C2458" s="72"/>
      <c r="D2458" s="66" t="s">
        <v>5496</v>
      </c>
      <c r="E2458" s="67" t="s">
        <v>1478</v>
      </c>
      <c r="F2458" s="68" t="s">
        <v>87</v>
      </c>
      <c r="G2458" s="69" t="s">
        <v>87</v>
      </c>
      <c r="I2458" s="70"/>
      <c r="J2458" s="70"/>
      <c r="K2458" s="70">
        <f t="shared" si="183"/>
        <v>0</v>
      </c>
      <c r="L2458" s="71"/>
      <c r="M2458" s="71"/>
      <c r="N2458" s="70">
        <f t="shared" si="184"/>
        <v>0</v>
      </c>
      <c r="O2458" s="71"/>
    </row>
    <row r="2459" spans="1:15" x14ac:dyDescent="0.2">
      <c r="A2459" s="67" t="s">
        <v>5498</v>
      </c>
      <c r="C2459" s="72">
        <v>43430</v>
      </c>
      <c r="D2459" s="22" t="s">
        <v>5499</v>
      </c>
      <c r="E2459" s="67">
        <v>17.638999999999999</v>
      </c>
      <c r="F2459" s="24" t="s">
        <v>5501</v>
      </c>
      <c r="G2459" s="25" t="s">
        <v>5501</v>
      </c>
      <c r="H2459" s="24">
        <v>1160</v>
      </c>
      <c r="I2459" s="27">
        <v>1</v>
      </c>
      <c r="J2459" s="70">
        <v>57930</v>
      </c>
      <c r="K2459" s="70">
        <f t="shared" si="181"/>
        <v>165510</v>
      </c>
      <c r="N2459" s="70">
        <f t="shared" si="182"/>
        <v>1</v>
      </c>
    </row>
    <row r="2460" spans="1:15" x14ac:dyDescent="0.2">
      <c r="D2460" s="22" t="s">
        <v>5500</v>
      </c>
      <c r="E2460" s="67">
        <v>1.099</v>
      </c>
      <c r="F2460" s="24" t="s">
        <v>87</v>
      </c>
      <c r="G2460" s="25" t="s">
        <v>87</v>
      </c>
      <c r="K2460" s="70">
        <f t="shared" si="181"/>
        <v>0</v>
      </c>
      <c r="N2460" s="70">
        <f t="shared" si="182"/>
        <v>0</v>
      </c>
    </row>
    <row r="2461" spans="1:15" x14ac:dyDescent="0.2">
      <c r="A2461" s="67">
        <v>914</v>
      </c>
      <c r="C2461" s="72">
        <v>43430</v>
      </c>
      <c r="D2461" s="97" t="s">
        <v>4276</v>
      </c>
      <c r="E2461" s="67">
        <v>0.40150000000000002</v>
      </c>
      <c r="F2461" s="24" t="s">
        <v>4278</v>
      </c>
      <c r="G2461" s="25" t="s">
        <v>2273</v>
      </c>
      <c r="H2461" s="24">
        <v>3010</v>
      </c>
      <c r="I2461" s="27">
        <v>0.5</v>
      </c>
      <c r="J2461" s="70">
        <v>38900</v>
      </c>
      <c r="K2461" s="70">
        <f t="shared" si="181"/>
        <v>111140</v>
      </c>
      <c r="L2461" s="71">
        <v>83000</v>
      </c>
      <c r="M2461" s="71">
        <v>332</v>
      </c>
      <c r="N2461" s="70">
        <f t="shared" si="182"/>
        <v>332.5</v>
      </c>
    </row>
    <row r="2462" spans="1:15" x14ac:dyDescent="0.2">
      <c r="A2462" s="67">
        <v>915</v>
      </c>
      <c r="C2462" s="72">
        <v>43430</v>
      </c>
      <c r="D2462" s="22" t="s">
        <v>5502</v>
      </c>
      <c r="E2462" s="67">
        <v>1.9830000000000001</v>
      </c>
      <c r="F2462" s="24" t="s">
        <v>5503</v>
      </c>
      <c r="G2462" s="25" t="s">
        <v>5504</v>
      </c>
      <c r="H2462" s="24">
        <v>1220</v>
      </c>
      <c r="I2462" s="27">
        <v>0.5</v>
      </c>
      <c r="J2462" s="70">
        <v>59660</v>
      </c>
      <c r="K2462" s="70">
        <f t="shared" si="181"/>
        <v>170460</v>
      </c>
      <c r="L2462" s="71">
        <v>163000</v>
      </c>
      <c r="M2462" s="71">
        <v>652</v>
      </c>
      <c r="N2462" s="70">
        <f t="shared" si="182"/>
        <v>652.5</v>
      </c>
    </row>
    <row r="2463" spans="1:15" x14ac:dyDescent="0.2">
      <c r="A2463" s="67">
        <v>913</v>
      </c>
      <c r="C2463" s="72">
        <v>43430</v>
      </c>
      <c r="D2463" s="22" t="s">
        <v>5517</v>
      </c>
      <c r="E2463" s="67" t="s">
        <v>5519</v>
      </c>
      <c r="F2463" s="24" t="s">
        <v>5521</v>
      </c>
      <c r="G2463" s="25" t="s">
        <v>5522</v>
      </c>
      <c r="H2463" s="24">
        <v>1150</v>
      </c>
      <c r="I2463" s="27">
        <v>1</v>
      </c>
      <c r="J2463" s="70">
        <v>20970</v>
      </c>
      <c r="K2463" s="70">
        <f t="shared" si="181"/>
        <v>59910</v>
      </c>
      <c r="L2463" s="71">
        <v>89000</v>
      </c>
      <c r="M2463" s="71">
        <v>356</v>
      </c>
      <c r="N2463" s="70">
        <f t="shared" si="182"/>
        <v>357</v>
      </c>
    </row>
    <row r="2464" spans="1:15" x14ac:dyDescent="0.2">
      <c r="D2464" s="22" t="s">
        <v>5518</v>
      </c>
      <c r="E2464" s="67" t="s">
        <v>5520</v>
      </c>
      <c r="F2464" s="24" t="s">
        <v>87</v>
      </c>
      <c r="G2464" s="25" t="s">
        <v>87</v>
      </c>
      <c r="K2464" s="70">
        <f t="shared" si="181"/>
        <v>0</v>
      </c>
      <c r="N2464" s="70">
        <f t="shared" si="182"/>
        <v>0</v>
      </c>
    </row>
    <row r="2465" spans="1:15" x14ac:dyDescent="0.2">
      <c r="A2465" s="67">
        <v>916</v>
      </c>
      <c r="C2465" s="72">
        <v>43431</v>
      </c>
      <c r="D2465" s="22" t="s">
        <v>5523</v>
      </c>
      <c r="E2465" s="67">
        <v>0.5091</v>
      </c>
      <c r="F2465" s="24" t="s">
        <v>457</v>
      </c>
      <c r="G2465" s="25" t="s">
        <v>5524</v>
      </c>
      <c r="H2465" s="24">
        <v>3010</v>
      </c>
      <c r="I2465" s="27">
        <v>0.5</v>
      </c>
      <c r="J2465" s="70">
        <v>44870</v>
      </c>
      <c r="K2465" s="70">
        <f t="shared" si="181"/>
        <v>128200</v>
      </c>
      <c r="L2465" s="71">
        <v>127000</v>
      </c>
      <c r="M2465" s="71">
        <v>508</v>
      </c>
      <c r="N2465" s="70">
        <f t="shared" si="182"/>
        <v>508.5</v>
      </c>
    </row>
    <row r="2466" spans="1:15" x14ac:dyDescent="0.2">
      <c r="A2466" s="67" t="s">
        <v>5525</v>
      </c>
      <c r="C2466" s="72">
        <v>43430</v>
      </c>
      <c r="D2466" s="22" t="s">
        <v>5526</v>
      </c>
      <c r="E2466" s="67">
        <v>0.14810000000000001</v>
      </c>
      <c r="F2466" s="24" t="s">
        <v>5529</v>
      </c>
      <c r="G2466" s="25" t="s">
        <v>5530</v>
      </c>
      <c r="H2466" s="24">
        <v>2050</v>
      </c>
      <c r="I2466" s="27">
        <v>1.5</v>
      </c>
      <c r="J2466" s="70">
        <v>41740</v>
      </c>
      <c r="K2466" s="70">
        <f t="shared" si="181"/>
        <v>119260</v>
      </c>
      <c r="N2466" s="70">
        <f t="shared" si="182"/>
        <v>1.5</v>
      </c>
    </row>
    <row r="2467" spans="1:15" x14ac:dyDescent="0.2">
      <c r="D2467" s="22" t="s">
        <v>5527</v>
      </c>
      <c r="E2467" s="67">
        <v>0.14810000000000001</v>
      </c>
      <c r="F2467" s="24" t="s">
        <v>87</v>
      </c>
      <c r="G2467" s="25" t="s">
        <v>87</v>
      </c>
      <c r="K2467" s="70">
        <f t="shared" si="181"/>
        <v>0</v>
      </c>
      <c r="N2467" s="70">
        <f t="shared" si="182"/>
        <v>0</v>
      </c>
    </row>
    <row r="2468" spans="1:15" x14ac:dyDescent="0.2">
      <c r="D2468" s="22" t="s">
        <v>5528</v>
      </c>
      <c r="E2468" s="67">
        <v>5.2413999999999996</v>
      </c>
      <c r="F2468" s="24" t="s">
        <v>87</v>
      </c>
      <c r="G2468" s="25" t="s">
        <v>87</v>
      </c>
      <c r="K2468" s="70">
        <f t="shared" si="181"/>
        <v>0</v>
      </c>
      <c r="N2468" s="70">
        <f t="shared" si="182"/>
        <v>0</v>
      </c>
    </row>
    <row r="2469" spans="1:15" s="43" customFormat="1" x14ac:dyDescent="0.2">
      <c r="A2469" s="39" t="s">
        <v>5531</v>
      </c>
      <c r="B2469" s="40"/>
      <c r="C2469" s="41">
        <v>43430</v>
      </c>
      <c r="D2469" s="42" t="s">
        <v>5532</v>
      </c>
      <c r="E2469" s="39">
        <v>0.51</v>
      </c>
      <c r="F2469" s="43" t="s">
        <v>5533</v>
      </c>
      <c r="G2469" s="44" t="s">
        <v>5534</v>
      </c>
      <c r="H2469" s="43">
        <v>1150</v>
      </c>
      <c r="I2469" s="45">
        <v>0.5</v>
      </c>
      <c r="J2469" s="45">
        <v>31200</v>
      </c>
      <c r="K2469" s="45">
        <f t="shared" si="181"/>
        <v>89140</v>
      </c>
      <c r="L2469" s="46"/>
      <c r="M2469" s="46"/>
      <c r="N2469" s="45">
        <f t="shared" si="182"/>
        <v>0.5</v>
      </c>
      <c r="O2469" s="47"/>
    </row>
    <row r="2470" spans="1:15" s="68" customFormat="1" x14ac:dyDescent="0.2">
      <c r="A2470" s="67"/>
      <c r="B2470" s="21"/>
      <c r="C2470" s="72"/>
      <c r="D2470" s="66"/>
      <c r="E2470" s="67"/>
      <c r="G2470" s="69"/>
      <c r="I2470" s="70"/>
      <c r="J2470" s="70"/>
      <c r="K2470" s="70"/>
      <c r="L2470" s="71"/>
      <c r="M2470" s="71"/>
      <c r="N2470" s="70">
        <f>SUM(N2439:N2469)</f>
        <v>3337.7</v>
      </c>
      <c r="O2470" s="99">
        <v>69507</v>
      </c>
    </row>
    <row r="2471" spans="1:15" s="68" customFormat="1" x14ac:dyDescent="0.2">
      <c r="A2471" s="67"/>
      <c r="B2471" s="21"/>
      <c r="C2471" s="72"/>
      <c r="D2471" s="66"/>
      <c r="E2471" s="67"/>
      <c r="G2471" s="69"/>
      <c r="I2471" s="70"/>
      <c r="J2471" s="70"/>
      <c r="K2471" s="70"/>
      <c r="L2471" s="71"/>
      <c r="M2471" s="71"/>
      <c r="N2471" s="70"/>
      <c r="O2471" s="99"/>
    </row>
    <row r="2472" spans="1:15" x14ac:dyDescent="0.2">
      <c r="A2472" s="67">
        <v>917</v>
      </c>
      <c r="C2472" s="72">
        <v>43431</v>
      </c>
      <c r="D2472" s="22" t="s">
        <v>3956</v>
      </c>
      <c r="E2472" s="67" t="s">
        <v>5535</v>
      </c>
      <c r="F2472" s="24" t="s">
        <v>4629</v>
      </c>
      <c r="G2472" s="25" t="s">
        <v>5536</v>
      </c>
      <c r="H2472" s="24">
        <v>2050</v>
      </c>
      <c r="I2472" s="27">
        <v>0.5</v>
      </c>
      <c r="J2472" s="70">
        <v>21010</v>
      </c>
      <c r="K2472" s="70">
        <f t="shared" si="181"/>
        <v>60030</v>
      </c>
      <c r="L2472" s="71">
        <v>39500</v>
      </c>
      <c r="M2472" s="71">
        <v>158</v>
      </c>
      <c r="N2472" s="70">
        <f t="shared" si="182"/>
        <v>158.5</v>
      </c>
    </row>
    <row r="2473" spans="1:15" x14ac:dyDescent="0.2">
      <c r="A2473" s="67">
        <v>918</v>
      </c>
      <c r="C2473" s="72">
        <v>43432</v>
      </c>
      <c r="D2473" s="22" t="s">
        <v>5537</v>
      </c>
      <c r="E2473" s="67">
        <v>5.0999999999999996</v>
      </c>
      <c r="F2473" s="24" t="s">
        <v>5538</v>
      </c>
      <c r="G2473" s="25" t="s">
        <v>5539</v>
      </c>
      <c r="H2473" s="24">
        <v>1010</v>
      </c>
      <c r="I2473" s="27">
        <v>0.5</v>
      </c>
      <c r="J2473" s="70">
        <v>51180</v>
      </c>
      <c r="K2473" s="70">
        <f t="shared" si="181"/>
        <v>146230</v>
      </c>
      <c r="L2473" s="71">
        <v>195000</v>
      </c>
      <c r="M2473" s="71">
        <v>780</v>
      </c>
      <c r="N2473" s="70">
        <f t="shared" si="182"/>
        <v>780.5</v>
      </c>
    </row>
    <row r="2474" spans="1:15" s="43" customFormat="1" x14ac:dyDescent="0.2">
      <c r="A2474" s="39" t="s">
        <v>5540</v>
      </c>
      <c r="B2474" s="40"/>
      <c r="C2474" s="41">
        <v>43432</v>
      </c>
      <c r="D2474" s="42" t="s">
        <v>5541</v>
      </c>
      <c r="E2474" s="39" t="s">
        <v>5542</v>
      </c>
      <c r="F2474" s="43" t="s">
        <v>5543</v>
      </c>
      <c r="G2474" s="44" t="s">
        <v>5544</v>
      </c>
      <c r="H2474" s="43">
        <v>3010</v>
      </c>
      <c r="I2474" s="45">
        <v>0.5</v>
      </c>
      <c r="J2474" s="45">
        <v>70430</v>
      </c>
      <c r="K2474" s="45">
        <f t="shared" si="181"/>
        <v>201230</v>
      </c>
      <c r="L2474" s="46"/>
      <c r="M2474" s="46"/>
      <c r="N2474" s="45">
        <f t="shared" si="182"/>
        <v>0.5</v>
      </c>
      <c r="O2474" s="47"/>
    </row>
    <row r="2475" spans="1:15" x14ac:dyDescent="0.2">
      <c r="K2475" s="70"/>
      <c r="N2475" s="70">
        <f>SUM(N2472:N2474)</f>
        <v>939.5</v>
      </c>
      <c r="O2475" s="36">
        <v>69518</v>
      </c>
    </row>
    <row r="2476" spans="1:15" x14ac:dyDescent="0.2">
      <c r="K2476" s="70"/>
      <c r="N2476" s="70"/>
    </row>
    <row r="2477" spans="1:15" x14ac:dyDescent="0.2">
      <c r="A2477" s="67" t="s">
        <v>5545</v>
      </c>
      <c r="C2477" s="72">
        <v>43433</v>
      </c>
      <c r="D2477" s="22" t="s">
        <v>5546</v>
      </c>
      <c r="E2477" s="67">
        <v>0.314</v>
      </c>
      <c r="F2477" s="24" t="s">
        <v>5547</v>
      </c>
      <c r="G2477" s="25" t="s">
        <v>5548</v>
      </c>
      <c r="H2477" s="24">
        <v>1150</v>
      </c>
      <c r="I2477" s="27">
        <v>0.5</v>
      </c>
      <c r="J2477" s="70">
        <v>15880</v>
      </c>
      <c r="K2477" s="70">
        <f t="shared" si="181"/>
        <v>45370</v>
      </c>
      <c r="N2477" s="70">
        <f t="shared" si="182"/>
        <v>0.5</v>
      </c>
    </row>
    <row r="2478" spans="1:15" x14ac:dyDescent="0.2">
      <c r="A2478" s="67" t="s">
        <v>5549</v>
      </c>
      <c r="C2478" s="72">
        <v>43434</v>
      </c>
      <c r="D2478" s="22" t="s">
        <v>5550</v>
      </c>
      <c r="E2478" s="67">
        <v>3.27</v>
      </c>
      <c r="F2478" s="24" t="s">
        <v>5551</v>
      </c>
      <c r="G2478" s="25" t="s">
        <v>5552</v>
      </c>
      <c r="H2478" s="24">
        <v>1170</v>
      </c>
      <c r="I2478" s="27">
        <v>0.5</v>
      </c>
      <c r="J2478" s="70">
        <v>3590</v>
      </c>
      <c r="K2478" s="70">
        <f t="shared" si="181"/>
        <v>10260</v>
      </c>
      <c r="N2478" s="70">
        <f t="shared" si="182"/>
        <v>0.5</v>
      </c>
    </row>
    <row r="2479" spans="1:15" x14ac:dyDescent="0.2">
      <c r="A2479" s="67">
        <v>919</v>
      </c>
      <c r="C2479" s="72">
        <v>43434</v>
      </c>
      <c r="D2479" s="22" t="s">
        <v>5553</v>
      </c>
      <c r="E2479" s="67">
        <v>9.9789999999999992</v>
      </c>
      <c r="F2479" s="24" t="s">
        <v>5554</v>
      </c>
      <c r="G2479" s="25" t="s">
        <v>5555</v>
      </c>
      <c r="H2479" s="24">
        <v>1120</v>
      </c>
      <c r="I2479" s="27">
        <v>0.5</v>
      </c>
      <c r="J2479" s="70">
        <v>15670</v>
      </c>
      <c r="K2479" s="70">
        <f t="shared" si="181"/>
        <v>44770</v>
      </c>
      <c r="L2479" s="71">
        <v>150000</v>
      </c>
      <c r="M2479" s="71">
        <v>600</v>
      </c>
      <c r="N2479" s="70">
        <f t="shared" si="182"/>
        <v>600.5</v>
      </c>
    </row>
    <row r="2480" spans="1:15" s="43" customFormat="1" x14ac:dyDescent="0.2">
      <c r="A2480" s="39" t="s">
        <v>5556</v>
      </c>
      <c r="B2480" s="40"/>
      <c r="C2480" s="41">
        <v>43434</v>
      </c>
      <c r="D2480" s="42" t="s">
        <v>5557</v>
      </c>
      <c r="E2480" s="39" t="s">
        <v>5558</v>
      </c>
      <c r="F2480" s="43" t="s">
        <v>5559</v>
      </c>
      <c r="G2480" s="43" t="s">
        <v>5560</v>
      </c>
      <c r="H2480" s="43">
        <v>3010</v>
      </c>
      <c r="I2480" s="45">
        <v>0.5</v>
      </c>
      <c r="J2480" s="45">
        <v>15350</v>
      </c>
      <c r="K2480" s="45">
        <f t="shared" si="181"/>
        <v>43860</v>
      </c>
      <c r="L2480" s="46"/>
      <c r="M2480" s="46"/>
      <c r="N2480" s="45">
        <f t="shared" si="182"/>
        <v>0.5</v>
      </c>
      <c r="O2480" s="47"/>
    </row>
    <row r="2481" spans="1:15" x14ac:dyDescent="0.2">
      <c r="K2481" s="70"/>
      <c r="N2481" s="70">
        <f>SUM(N2477:N2480)</f>
        <v>602</v>
      </c>
      <c r="O2481" s="36">
        <v>69546</v>
      </c>
    </row>
    <row r="2482" spans="1:15" x14ac:dyDescent="0.2">
      <c r="K2482" s="70"/>
      <c r="N2482" s="70"/>
    </row>
    <row r="2483" spans="1:15" x14ac:dyDescent="0.2">
      <c r="A2483" s="67">
        <v>920</v>
      </c>
      <c r="C2483" s="72">
        <v>43434</v>
      </c>
      <c r="D2483" s="22" t="s">
        <v>5561</v>
      </c>
      <c r="E2483" s="67" t="s">
        <v>5562</v>
      </c>
      <c r="F2483" s="24" t="s">
        <v>4735</v>
      </c>
      <c r="G2483" s="25" t="s">
        <v>5563</v>
      </c>
      <c r="H2483" s="24">
        <v>3010</v>
      </c>
      <c r="I2483" s="27">
        <v>0.5</v>
      </c>
      <c r="J2483" s="70">
        <v>19880</v>
      </c>
      <c r="K2483" s="70">
        <f t="shared" ref="K2483:K2541" si="185">ROUND(J2483/0.35,-1)</f>
        <v>56800</v>
      </c>
      <c r="L2483" s="71">
        <v>65000</v>
      </c>
      <c r="M2483" s="71">
        <v>260</v>
      </c>
      <c r="N2483" s="70">
        <f t="shared" ref="N2483:N2541" si="186">I2483+M2483</f>
        <v>260.5</v>
      </c>
    </row>
    <row r="2484" spans="1:15" x14ac:dyDescent="0.2">
      <c r="A2484" s="67" t="s">
        <v>5564</v>
      </c>
      <c r="C2484" s="72">
        <v>43434</v>
      </c>
      <c r="D2484" s="22" t="s">
        <v>5565</v>
      </c>
      <c r="E2484" s="67" t="s">
        <v>1478</v>
      </c>
      <c r="F2484" s="24" t="s">
        <v>5568</v>
      </c>
      <c r="G2484" s="25" t="s">
        <v>5569</v>
      </c>
      <c r="H2484" s="24">
        <v>3010</v>
      </c>
      <c r="I2484" s="27">
        <v>2</v>
      </c>
      <c r="J2484" s="70">
        <v>49740</v>
      </c>
      <c r="K2484" s="70">
        <f t="shared" si="185"/>
        <v>142110</v>
      </c>
      <c r="N2484" s="70">
        <f t="shared" si="186"/>
        <v>2</v>
      </c>
    </row>
    <row r="2485" spans="1:15" x14ac:dyDescent="0.2">
      <c r="D2485" s="22" t="s">
        <v>5112</v>
      </c>
      <c r="E2485" s="67" t="s">
        <v>5115</v>
      </c>
      <c r="F2485" s="68" t="s">
        <v>87</v>
      </c>
      <c r="G2485" s="69" t="s">
        <v>87</v>
      </c>
      <c r="K2485" s="70">
        <f t="shared" si="185"/>
        <v>0</v>
      </c>
      <c r="N2485" s="70">
        <f t="shared" si="186"/>
        <v>0</v>
      </c>
    </row>
    <row r="2486" spans="1:15" x14ac:dyDescent="0.2">
      <c r="D2486" s="22" t="s">
        <v>5113</v>
      </c>
      <c r="E2486" s="67" t="s">
        <v>5114</v>
      </c>
      <c r="F2486" s="68" t="s">
        <v>87</v>
      </c>
      <c r="G2486" s="69" t="s">
        <v>87</v>
      </c>
      <c r="K2486" s="70">
        <f t="shared" si="185"/>
        <v>0</v>
      </c>
      <c r="N2486" s="70">
        <f t="shared" si="186"/>
        <v>0</v>
      </c>
    </row>
    <row r="2487" spans="1:15" x14ac:dyDescent="0.2">
      <c r="D2487" s="22" t="s">
        <v>5566</v>
      </c>
      <c r="E2487" s="67" t="s">
        <v>5567</v>
      </c>
      <c r="F2487" s="68" t="s">
        <v>87</v>
      </c>
      <c r="G2487" s="69" t="s">
        <v>87</v>
      </c>
      <c r="K2487" s="70">
        <f t="shared" si="185"/>
        <v>0</v>
      </c>
      <c r="N2487" s="70">
        <f t="shared" si="186"/>
        <v>0</v>
      </c>
    </row>
    <row r="2488" spans="1:15" x14ac:dyDescent="0.2">
      <c r="A2488" s="67" t="s">
        <v>5570</v>
      </c>
      <c r="C2488" s="72">
        <v>43434</v>
      </c>
      <c r="D2488" s="22" t="s">
        <v>5571</v>
      </c>
      <c r="E2488" s="67">
        <v>80</v>
      </c>
      <c r="F2488" s="24" t="s">
        <v>5574</v>
      </c>
      <c r="G2488" s="68" t="s">
        <v>5575</v>
      </c>
      <c r="H2488" s="24">
        <v>1080</v>
      </c>
      <c r="I2488" s="27">
        <v>1.5</v>
      </c>
      <c r="J2488" s="70">
        <f>127680+166620+15080</f>
        <v>309380</v>
      </c>
      <c r="K2488" s="70">
        <f t="shared" si="185"/>
        <v>883940</v>
      </c>
      <c r="N2488" s="70">
        <f t="shared" si="186"/>
        <v>1.5</v>
      </c>
    </row>
    <row r="2489" spans="1:15" x14ac:dyDescent="0.2">
      <c r="D2489" s="22" t="s">
        <v>5572</v>
      </c>
      <c r="E2489" s="67">
        <v>80</v>
      </c>
      <c r="F2489" s="24" t="s">
        <v>87</v>
      </c>
      <c r="G2489" s="25" t="s">
        <v>87</v>
      </c>
      <c r="K2489" s="70">
        <f t="shared" si="185"/>
        <v>0</v>
      </c>
      <c r="N2489" s="70">
        <f t="shared" si="186"/>
        <v>0</v>
      </c>
    </row>
    <row r="2490" spans="1:15" x14ac:dyDescent="0.2">
      <c r="D2490" s="22" t="s">
        <v>5573</v>
      </c>
      <c r="E2490" s="67">
        <v>9.6661000000000001</v>
      </c>
      <c r="F2490" s="24" t="s">
        <v>87</v>
      </c>
      <c r="G2490" s="25" t="s">
        <v>87</v>
      </c>
      <c r="K2490" s="70">
        <f t="shared" si="185"/>
        <v>0</v>
      </c>
      <c r="N2490" s="70">
        <f t="shared" si="186"/>
        <v>0</v>
      </c>
    </row>
    <row r="2491" spans="1:15" x14ac:dyDescent="0.2">
      <c r="A2491" s="67">
        <v>921</v>
      </c>
      <c r="C2491" s="72">
        <v>43434</v>
      </c>
      <c r="D2491" s="22" t="s">
        <v>5576</v>
      </c>
      <c r="E2491" s="67" t="s">
        <v>237</v>
      </c>
      <c r="F2491" s="24" t="s">
        <v>509</v>
      </c>
      <c r="G2491" s="25" t="s">
        <v>5577</v>
      </c>
      <c r="H2491" s="24">
        <v>2050</v>
      </c>
      <c r="I2491" s="27">
        <v>0.5</v>
      </c>
      <c r="J2491" s="70">
        <v>26070</v>
      </c>
      <c r="K2491" s="70">
        <f t="shared" si="185"/>
        <v>74490</v>
      </c>
      <c r="L2491" s="71">
        <v>117000</v>
      </c>
      <c r="M2491" s="71">
        <v>468</v>
      </c>
      <c r="N2491" s="70">
        <f t="shared" si="186"/>
        <v>468.5</v>
      </c>
    </row>
    <row r="2492" spans="1:15" x14ac:dyDescent="0.2">
      <c r="A2492" s="67">
        <v>922</v>
      </c>
      <c r="C2492" s="72">
        <v>43434</v>
      </c>
      <c r="D2492" s="22" t="s">
        <v>5578</v>
      </c>
      <c r="E2492" s="67" t="s">
        <v>5579</v>
      </c>
      <c r="F2492" s="24" t="s">
        <v>5580</v>
      </c>
      <c r="G2492" s="25" t="s">
        <v>5581</v>
      </c>
      <c r="H2492" s="24">
        <v>3010</v>
      </c>
      <c r="I2492" s="27">
        <v>1</v>
      </c>
      <c r="J2492" s="70">
        <v>25300</v>
      </c>
      <c r="K2492" s="70">
        <f t="shared" si="185"/>
        <v>72290</v>
      </c>
      <c r="L2492" s="71">
        <v>15000</v>
      </c>
      <c r="M2492" s="71">
        <v>60</v>
      </c>
      <c r="N2492" s="70">
        <f t="shared" si="186"/>
        <v>61</v>
      </c>
    </row>
    <row r="2493" spans="1:15" s="43" customFormat="1" x14ac:dyDescent="0.2">
      <c r="A2493" s="39"/>
      <c r="B2493" s="40"/>
      <c r="C2493" s="41"/>
      <c r="D2493" s="42" t="s">
        <v>5582</v>
      </c>
      <c r="E2493" s="39" t="s">
        <v>5583</v>
      </c>
      <c r="F2493" s="43" t="s">
        <v>87</v>
      </c>
      <c r="G2493" s="44" t="s">
        <v>87</v>
      </c>
      <c r="I2493" s="45"/>
      <c r="J2493" s="45"/>
      <c r="K2493" s="45">
        <f t="shared" si="185"/>
        <v>0</v>
      </c>
      <c r="L2493" s="46"/>
      <c r="M2493" s="46"/>
      <c r="N2493" s="45">
        <f t="shared" si="186"/>
        <v>0</v>
      </c>
      <c r="O2493" s="47"/>
    </row>
    <row r="2494" spans="1:15" x14ac:dyDescent="0.2">
      <c r="K2494" s="70"/>
      <c r="N2494" s="70">
        <f>SUM(N2483:N2493)</f>
        <v>793.5</v>
      </c>
      <c r="O2494" s="36">
        <v>69565</v>
      </c>
    </row>
    <row r="2495" spans="1:15" x14ac:dyDescent="0.2">
      <c r="K2495" s="70"/>
      <c r="N2495" s="70"/>
    </row>
    <row r="2496" spans="1:15" x14ac:dyDescent="0.2">
      <c r="A2496" s="67" t="s">
        <v>5584</v>
      </c>
      <c r="C2496" s="72">
        <v>43437</v>
      </c>
      <c r="D2496" s="22" t="s">
        <v>5585</v>
      </c>
      <c r="E2496" s="67" t="s">
        <v>5587</v>
      </c>
      <c r="F2496" s="24" t="s">
        <v>5589</v>
      </c>
      <c r="G2496" s="25" t="s">
        <v>5590</v>
      </c>
      <c r="H2496" s="24">
        <v>2050</v>
      </c>
      <c r="I2496" s="27">
        <v>1</v>
      </c>
      <c r="J2496" s="70">
        <v>24540</v>
      </c>
      <c r="K2496" s="70">
        <f t="shared" si="185"/>
        <v>70110</v>
      </c>
      <c r="N2496" s="70">
        <f t="shared" si="186"/>
        <v>1</v>
      </c>
    </row>
    <row r="2497" spans="1:14" x14ac:dyDescent="0.2">
      <c r="D2497" s="22" t="s">
        <v>5586</v>
      </c>
      <c r="E2497" s="67" t="s">
        <v>5588</v>
      </c>
      <c r="F2497" s="24" t="s">
        <v>87</v>
      </c>
      <c r="G2497" s="25" t="s">
        <v>87</v>
      </c>
      <c r="K2497" s="70">
        <f t="shared" si="185"/>
        <v>0</v>
      </c>
      <c r="N2497" s="70">
        <f t="shared" si="186"/>
        <v>0</v>
      </c>
    </row>
    <row r="2498" spans="1:14" x14ac:dyDescent="0.2">
      <c r="A2498" s="67">
        <v>924</v>
      </c>
      <c r="C2498" s="72">
        <v>43437</v>
      </c>
      <c r="D2498" s="22" t="s">
        <v>5591</v>
      </c>
      <c r="E2498" s="67">
        <v>0.88800000000000001</v>
      </c>
      <c r="F2498" s="67" t="s">
        <v>5593</v>
      </c>
      <c r="G2498" s="68" t="s">
        <v>5594</v>
      </c>
      <c r="H2498" s="24">
        <v>2050</v>
      </c>
      <c r="I2498" s="27">
        <v>1</v>
      </c>
      <c r="J2498" s="70">
        <v>650</v>
      </c>
      <c r="K2498" s="70">
        <f t="shared" si="185"/>
        <v>1860</v>
      </c>
      <c r="L2498" s="71">
        <v>10000</v>
      </c>
      <c r="M2498" s="71">
        <v>40</v>
      </c>
      <c r="N2498" s="70">
        <f t="shared" si="186"/>
        <v>41</v>
      </c>
    </row>
    <row r="2499" spans="1:14" x14ac:dyDescent="0.2">
      <c r="D2499" s="22" t="s">
        <v>5592</v>
      </c>
      <c r="E2499" s="67" t="s">
        <v>87</v>
      </c>
      <c r="F2499" s="24" t="s">
        <v>87</v>
      </c>
      <c r="G2499" s="25" t="s">
        <v>87</v>
      </c>
      <c r="K2499" s="70">
        <f t="shared" si="185"/>
        <v>0</v>
      </c>
      <c r="N2499" s="70">
        <f t="shared" si="186"/>
        <v>0</v>
      </c>
    </row>
    <row r="2500" spans="1:14" x14ac:dyDescent="0.2">
      <c r="A2500" s="67" t="s">
        <v>5602</v>
      </c>
      <c r="C2500" s="72">
        <v>43437</v>
      </c>
      <c r="D2500" s="22" t="s">
        <v>5603</v>
      </c>
      <c r="E2500" s="67">
        <v>160</v>
      </c>
      <c r="F2500" s="24" t="s">
        <v>5606</v>
      </c>
      <c r="G2500" s="25" t="s">
        <v>5607</v>
      </c>
      <c r="H2500" s="24">
        <v>1170</v>
      </c>
      <c r="I2500" s="27">
        <v>1.5</v>
      </c>
      <c r="J2500" s="70">
        <v>390750</v>
      </c>
      <c r="K2500" s="70">
        <f t="shared" si="185"/>
        <v>1116430</v>
      </c>
      <c r="N2500" s="70">
        <f t="shared" si="186"/>
        <v>1.5</v>
      </c>
    </row>
    <row r="2501" spans="1:14" x14ac:dyDescent="0.2">
      <c r="D2501" s="22" t="s">
        <v>5604</v>
      </c>
      <c r="E2501" s="67">
        <v>71.180000000000007</v>
      </c>
      <c r="F2501" s="24" t="s">
        <v>87</v>
      </c>
      <c r="G2501" s="25" t="s">
        <v>87</v>
      </c>
      <c r="K2501" s="70">
        <f t="shared" si="185"/>
        <v>0</v>
      </c>
      <c r="N2501" s="70">
        <f t="shared" si="186"/>
        <v>0</v>
      </c>
    </row>
    <row r="2502" spans="1:14" x14ac:dyDescent="0.2">
      <c r="D2502" s="22" t="s">
        <v>5605</v>
      </c>
      <c r="E2502" s="67">
        <v>71.59</v>
      </c>
      <c r="F2502" s="24" t="s">
        <v>87</v>
      </c>
      <c r="G2502" s="25" t="s">
        <v>87</v>
      </c>
      <c r="K2502" s="70">
        <f t="shared" si="185"/>
        <v>0</v>
      </c>
      <c r="N2502" s="70">
        <f t="shared" si="186"/>
        <v>0</v>
      </c>
    </row>
    <row r="2503" spans="1:14" x14ac:dyDescent="0.2">
      <c r="A2503" s="67" t="s">
        <v>5608</v>
      </c>
      <c r="C2503" s="72">
        <v>43437</v>
      </c>
      <c r="D2503" s="22" t="s">
        <v>5609</v>
      </c>
      <c r="E2503" s="67">
        <v>115.065</v>
      </c>
      <c r="F2503" s="24" t="s">
        <v>5611</v>
      </c>
      <c r="G2503" s="25" t="s">
        <v>5612</v>
      </c>
      <c r="H2503" s="24">
        <v>1140</v>
      </c>
      <c r="I2503" s="27">
        <v>1</v>
      </c>
      <c r="J2503" s="70">
        <f>165890+124610</f>
        <v>290500</v>
      </c>
      <c r="K2503" s="70">
        <f t="shared" si="185"/>
        <v>830000</v>
      </c>
      <c r="N2503" s="70">
        <f t="shared" si="186"/>
        <v>1</v>
      </c>
    </row>
    <row r="2504" spans="1:14" x14ac:dyDescent="0.2">
      <c r="D2504" s="22" t="s">
        <v>5610</v>
      </c>
      <c r="E2504" s="67">
        <v>107.5</v>
      </c>
      <c r="F2504" s="24" t="s">
        <v>87</v>
      </c>
      <c r="G2504" s="25" t="s">
        <v>87</v>
      </c>
      <c r="K2504" s="70">
        <f t="shared" si="185"/>
        <v>0</v>
      </c>
      <c r="N2504" s="70">
        <f t="shared" si="186"/>
        <v>0</v>
      </c>
    </row>
    <row r="2505" spans="1:14" x14ac:dyDescent="0.2">
      <c r="A2505" s="67">
        <v>927</v>
      </c>
      <c r="C2505" s="72">
        <v>43438</v>
      </c>
      <c r="D2505" s="22" t="s">
        <v>5613</v>
      </c>
      <c r="E2505" s="67">
        <v>0.53800000000000003</v>
      </c>
      <c r="F2505" s="24" t="s">
        <v>2557</v>
      </c>
      <c r="G2505" s="25" t="s">
        <v>5614</v>
      </c>
      <c r="H2505" s="24">
        <v>1030</v>
      </c>
      <c r="I2505" s="27">
        <v>0.5</v>
      </c>
      <c r="J2505" s="70">
        <v>26320</v>
      </c>
      <c r="K2505" s="70">
        <f t="shared" si="185"/>
        <v>75200</v>
      </c>
      <c r="L2505" s="71">
        <v>139900</v>
      </c>
      <c r="M2505" s="71">
        <v>560</v>
      </c>
      <c r="N2505" s="70">
        <f t="shared" si="186"/>
        <v>560.5</v>
      </c>
    </row>
    <row r="2506" spans="1:14" x14ac:dyDescent="0.2">
      <c r="A2506" s="67">
        <v>928</v>
      </c>
      <c r="C2506" s="72">
        <v>43438</v>
      </c>
      <c r="D2506" s="22" t="s">
        <v>5615</v>
      </c>
      <c r="E2506" s="67">
        <v>9.0690000000000008</v>
      </c>
      <c r="F2506" s="24" t="s">
        <v>5618</v>
      </c>
      <c r="G2506" s="25" t="s">
        <v>5619</v>
      </c>
      <c r="H2506" s="24">
        <v>1090</v>
      </c>
      <c r="I2506" s="27">
        <v>1.5</v>
      </c>
      <c r="J2506" s="70">
        <v>66410</v>
      </c>
      <c r="K2506" s="70">
        <f t="shared" si="185"/>
        <v>189740</v>
      </c>
      <c r="L2506" s="71">
        <v>265000</v>
      </c>
      <c r="M2506" s="71">
        <v>1060</v>
      </c>
      <c r="N2506" s="70">
        <f t="shared" si="186"/>
        <v>1061.5</v>
      </c>
    </row>
    <row r="2507" spans="1:14" x14ac:dyDescent="0.2">
      <c r="D2507" s="22" t="s">
        <v>5616</v>
      </c>
      <c r="E2507" s="67">
        <v>13.63</v>
      </c>
      <c r="F2507" s="24" t="s">
        <v>87</v>
      </c>
      <c r="G2507" s="68" t="s">
        <v>87</v>
      </c>
      <c r="K2507" s="70">
        <f t="shared" si="185"/>
        <v>0</v>
      </c>
      <c r="N2507" s="70">
        <f t="shared" si="186"/>
        <v>0</v>
      </c>
    </row>
    <row r="2508" spans="1:14" x14ac:dyDescent="0.2">
      <c r="D2508" s="22" t="s">
        <v>5617</v>
      </c>
      <c r="E2508" s="67">
        <v>10</v>
      </c>
      <c r="F2508" s="24" t="s">
        <v>87</v>
      </c>
      <c r="G2508" s="68" t="s">
        <v>87</v>
      </c>
      <c r="K2508" s="70">
        <f t="shared" si="185"/>
        <v>0</v>
      </c>
      <c r="N2508" s="70">
        <f t="shared" si="186"/>
        <v>0</v>
      </c>
    </row>
    <row r="2509" spans="1:14" x14ac:dyDescent="0.2">
      <c r="A2509" s="67">
        <v>929</v>
      </c>
      <c r="C2509" s="72">
        <v>43438</v>
      </c>
      <c r="D2509" s="22" t="s">
        <v>2944</v>
      </c>
      <c r="E2509" s="67" t="s">
        <v>5620</v>
      </c>
      <c r="F2509" s="24" t="s">
        <v>5622</v>
      </c>
      <c r="G2509" s="25" t="s">
        <v>5623</v>
      </c>
      <c r="H2509" s="24">
        <v>3010</v>
      </c>
      <c r="I2509" s="27">
        <v>1</v>
      </c>
      <c r="J2509" s="70">
        <f>7980+24640</f>
        <v>32620</v>
      </c>
      <c r="K2509" s="70">
        <f t="shared" si="185"/>
        <v>93200</v>
      </c>
      <c r="L2509" s="71">
        <v>145000</v>
      </c>
      <c r="M2509" s="71">
        <v>580</v>
      </c>
      <c r="N2509" s="70">
        <f t="shared" si="186"/>
        <v>581</v>
      </c>
    </row>
    <row r="2510" spans="1:14" x14ac:dyDescent="0.2">
      <c r="D2510" s="22" t="s">
        <v>2949</v>
      </c>
      <c r="E2510" s="67" t="s">
        <v>5621</v>
      </c>
      <c r="F2510" s="24" t="s">
        <v>87</v>
      </c>
      <c r="G2510" s="25" t="s">
        <v>87</v>
      </c>
      <c r="K2510" s="70">
        <f t="shared" si="185"/>
        <v>0</v>
      </c>
      <c r="N2510" s="70">
        <f t="shared" si="186"/>
        <v>0</v>
      </c>
    </row>
    <row r="2511" spans="1:14" x14ac:dyDescent="0.2">
      <c r="A2511" s="67" t="s">
        <v>5624</v>
      </c>
      <c r="C2511" s="72">
        <v>43438</v>
      </c>
      <c r="D2511" s="22" t="s">
        <v>5625</v>
      </c>
      <c r="E2511" s="67" t="s">
        <v>5626</v>
      </c>
      <c r="F2511" s="24" t="s">
        <v>5627</v>
      </c>
      <c r="G2511" s="25" t="s">
        <v>5628</v>
      </c>
      <c r="H2511" s="24">
        <v>3010</v>
      </c>
      <c r="I2511" s="27">
        <v>0.5</v>
      </c>
      <c r="J2511" s="70">
        <v>59010</v>
      </c>
      <c r="K2511" s="70">
        <f t="shared" si="185"/>
        <v>168600</v>
      </c>
      <c r="N2511" s="70">
        <f t="shared" si="186"/>
        <v>0.5</v>
      </c>
    </row>
    <row r="2512" spans="1:14" x14ac:dyDescent="0.2">
      <c r="A2512" s="67">
        <v>930</v>
      </c>
      <c r="C2512" s="72">
        <v>43438</v>
      </c>
      <c r="D2512" s="22" t="s">
        <v>5412</v>
      </c>
      <c r="E2512" s="67">
        <v>13.089</v>
      </c>
      <c r="F2512" s="24" t="s">
        <v>5411</v>
      </c>
      <c r="G2512" s="25" t="s">
        <v>5629</v>
      </c>
      <c r="H2512" s="24">
        <v>1170</v>
      </c>
      <c r="I2512" s="27">
        <v>1</v>
      </c>
      <c r="J2512" s="70">
        <f>19130+3990</f>
        <v>23120</v>
      </c>
      <c r="K2512" s="70">
        <f t="shared" si="185"/>
        <v>66060</v>
      </c>
      <c r="L2512" s="71">
        <v>38000</v>
      </c>
      <c r="M2512" s="71">
        <v>152</v>
      </c>
      <c r="N2512" s="70">
        <f t="shared" si="186"/>
        <v>153</v>
      </c>
    </row>
    <row r="2513" spans="1:15" x14ac:dyDescent="0.2">
      <c r="D2513" s="22" t="s">
        <v>5409</v>
      </c>
      <c r="E2513" s="67">
        <v>2.71</v>
      </c>
      <c r="F2513" s="24" t="s">
        <v>87</v>
      </c>
      <c r="G2513" s="25" t="s">
        <v>87</v>
      </c>
      <c r="K2513" s="70">
        <f t="shared" si="185"/>
        <v>0</v>
      </c>
      <c r="N2513" s="70">
        <f t="shared" si="186"/>
        <v>0</v>
      </c>
    </row>
    <row r="2514" spans="1:15" x14ac:dyDescent="0.2">
      <c r="A2514" s="67" t="s">
        <v>5630</v>
      </c>
      <c r="C2514" s="72">
        <v>43438</v>
      </c>
      <c r="D2514" s="22" t="s">
        <v>5631</v>
      </c>
      <c r="E2514" s="67">
        <v>1.3462000000000001</v>
      </c>
      <c r="F2514" s="24" t="s">
        <v>5633</v>
      </c>
      <c r="G2514" s="25" t="s">
        <v>5634</v>
      </c>
      <c r="H2514" s="24">
        <v>1110</v>
      </c>
      <c r="I2514" s="27">
        <v>1</v>
      </c>
      <c r="J2514" s="70">
        <v>1700</v>
      </c>
      <c r="K2514" s="70">
        <f t="shared" si="185"/>
        <v>4860</v>
      </c>
      <c r="N2514" s="70">
        <f t="shared" si="186"/>
        <v>1</v>
      </c>
    </row>
    <row r="2515" spans="1:15" x14ac:dyDescent="0.2">
      <c r="D2515" s="22" t="s">
        <v>5632</v>
      </c>
      <c r="E2515" s="67">
        <v>3.0049999999999999</v>
      </c>
      <c r="F2515" s="24" t="s">
        <v>87</v>
      </c>
      <c r="G2515" s="25" t="s">
        <v>87</v>
      </c>
      <c r="J2515" s="70">
        <v>23270</v>
      </c>
      <c r="K2515" s="70">
        <f t="shared" si="185"/>
        <v>66490</v>
      </c>
      <c r="N2515" s="70">
        <f t="shared" si="186"/>
        <v>0</v>
      </c>
    </row>
    <row r="2516" spans="1:15" x14ac:dyDescent="0.2">
      <c r="A2516" s="67">
        <v>931</v>
      </c>
      <c r="C2516" s="72">
        <v>43438</v>
      </c>
      <c r="D2516" s="22" t="s">
        <v>5635</v>
      </c>
      <c r="E2516" s="67">
        <v>9.9860000000000007</v>
      </c>
      <c r="F2516" s="24" t="s">
        <v>5636</v>
      </c>
      <c r="G2516" s="25" t="s">
        <v>4976</v>
      </c>
      <c r="H2516" s="24">
        <v>1100</v>
      </c>
      <c r="I2516" s="27">
        <v>0.5</v>
      </c>
      <c r="J2516" s="70">
        <v>45810</v>
      </c>
      <c r="K2516" s="70">
        <f t="shared" si="185"/>
        <v>130890</v>
      </c>
      <c r="L2516" s="71">
        <v>30000</v>
      </c>
      <c r="M2516" s="71">
        <v>120</v>
      </c>
      <c r="N2516" s="70">
        <f t="shared" si="186"/>
        <v>120.5</v>
      </c>
    </row>
    <row r="2517" spans="1:15" s="43" customFormat="1" x14ac:dyDescent="0.2">
      <c r="A2517" s="39">
        <v>932</v>
      </c>
      <c r="B2517" s="40"/>
      <c r="C2517" s="41">
        <v>43438</v>
      </c>
      <c r="D2517" s="42" t="s">
        <v>5635</v>
      </c>
      <c r="E2517" s="39">
        <v>9.9860000000000007</v>
      </c>
      <c r="F2517" s="43" t="s">
        <v>5637</v>
      </c>
      <c r="G2517" s="44" t="s">
        <v>4976</v>
      </c>
      <c r="H2517" s="43">
        <v>1100</v>
      </c>
      <c r="I2517" s="45">
        <v>0.5</v>
      </c>
      <c r="J2517" s="45">
        <v>45810</v>
      </c>
      <c r="K2517" s="45">
        <f t="shared" si="185"/>
        <v>130890</v>
      </c>
      <c r="L2517" s="46">
        <v>30000</v>
      </c>
      <c r="M2517" s="46">
        <v>120</v>
      </c>
      <c r="N2517" s="45">
        <f t="shared" si="186"/>
        <v>120.5</v>
      </c>
      <c r="O2517" s="47"/>
    </row>
    <row r="2518" spans="1:15" x14ac:dyDescent="0.2">
      <c r="K2518" s="70"/>
      <c r="N2518" s="70">
        <f>SUM(N2496:N2517)</f>
        <v>2643</v>
      </c>
      <c r="O2518" s="36">
        <v>69582</v>
      </c>
    </row>
    <row r="2519" spans="1:15" x14ac:dyDescent="0.2">
      <c r="K2519" s="70"/>
      <c r="N2519" s="70"/>
    </row>
    <row r="2520" spans="1:15" s="68" customFormat="1" x14ac:dyDescent="0.2">
      <c r="A2520" s="67">
        <v>923</v>
      </c>
      <c r="B2520" s="21"/>
      <c r="C2520" s="72">
        <v>43437</v>
      </c>
      <c r="D2520" s="66" t="s">
        <v>5598</v>
      </c>
      <c r="E2520" s="67">
        <v>4.9366000000000003</v>
      </c>
      <c r="F2520" s="68" t="s">
        <v>5600</v>
      </c>
      <c r="G2520" s="69" t="s">
        <v>5599</v>
      </c>
      <c r="H2520" s="68">
        <v>1100</v>
      </c>
      <c r="I2520" s="70">
        <v>0.5</v>
      </c>
      <c r="J2520" s="70">
        <v>53730</v>
      </c>
      <c r="K2520" s="70">
        <f>ROUND(J2520/0.35,-1)</f>
        <v>153510</v>
      </c>
      <c r="L2520" s="71">
        <v>80000</v>
      </c>
      <c r="M2520" s="71">
        <v>320</v>
      </c>
      <c r="N2520" s="70">
        <f>I2520+M2520</f>
        <v>320.5</v>
      </c>
      <c r="O2520" s="100"/>
    </row>
    <row r="2521" spans="1:15" s="68" customFormat="1" x14ac:dyDescent="0.2">
      <c r="A2521" s="67">
        <v>925</v>
      </c>
      <c r="B2521" s="21"/>
      <c r="C2521" s="72">
        <v>43437</v>
      </c>
      <c r="D2521" s="66" t="s">
        <v>5595</v>
      </c>
      <c r="E2521" s="67">
        <v>0.255</v>
      </c>
      <c r="F2521" s="68" t="s">
        <v>5596</v>
      </c>
      <c r="G2521" s="69" t="s">
        <v>5597</v>
      </c>
      <c r="H2521" s="68">
        <v>2010</v>
      </c>
      <c r="I2521" s="70">
        <v>0.5</v>
      </c>
      <c r="J2521" s="70">
        <v>1770</v>
      </c>
      <c r="K2521" s="70">
        <f>ROUND(J2521/0.35,-1)</f>
        <v>5060</v>
      </c>
      <c r="L2521" s="71">
        <v>249.93</v>
      </c>
      <c r="M2521" s="71">
        <v>4</v>
      </c>
      <c r="N2521" s="70">
        <f>I2521+M2521</f>
        <v>4.5</v>
      </c>
      <c r="O2521" s="100"/>
    </row>
    <row r="2522" spans="1:15" s="68" customFormat="1" x14ac:dyDescent="0.2">
      <c r="A2522" s="67">
        <v>926</v>
      </c>
      <c r="B2522" s="21"/>
      <c r="C2522" s="72">
        <v>43437</v>
      </c>
      <c r="D2522" s="66" t="s">
        <v>5598</v>
      </c>
      <c r="E2522" s="67">
        <v>4.9366000000000003</v>
      </c>
      <c r="F2522" s="68" t="s">
        <v>5601</v>
      </c>
      <c r="G2522" s="69" t="s">
        <v>5599</v>
      </c>
      <c r="H2522" s="68">
        <v>1100</v>
      </c>
      <c r="I2522" s="70">
        <v>0.5</v>
      </c>
      <c r="J2522" s="70">
        <v>53730</v>
      </c>
      <c r="K2522" s="70">
        <f>ROUND(J2522/0.35,-1)</f>
        <v>153510</v>
      </c>
      <c r="L2522" s="71">
        <v>80000</v>
      </c>
      <c r="M2522" s="71">
        <v>320</v>
      </c>
      <c r="N2522" s="70">
        <f>I2522+M2522</f>
        <v>320.5</v>
      </c>
      <c r="O2522" s="100"/>
    </row>
    <row r="2523" spans="1:15" x14ac:dyDescent="0.2">
      <c r="A2523" s="67">
        <v>933</v>
      </c>
      <c r="C2523" s="72">
        <v>43438</v>
      </c>
      <c r="D2523" s="66" t="s">
        <v>1966</v>
      </c>
      <c r="E2523" s="67">
        <v>48</v>
      </c>
      <c r="F2523" s="24" t="s">
        <v>1968</v>
      </c>
      <c r="G2523" s="25" t="s">
        <v>5638</v>
      </c>
      <c r="H2523" s="24">
        <v>1210</v>
      </c>
      <c r="I2523" s="27">
        <v>0.5</v>
      </c>
      <c r="J2523" s="70">
        <v>54610</v>
      </c>
      <c r="K2523" s="70">
        <f t="shared" si="185"/>
        <v>156030</v>
      </c>
      <c r="L2523" s="71">
        <v>190000</v>
      </c>
      <c r="M2523" s="71">
        <v>760</v>
      </c>
      <c r="N2523" s="70">
        <f t="shared" si="186"/>
        <v>760.5</v>
      </c>
    </row>
    <row r="2524" spans="1:15" x14ac:dyDescent="0.2">
      <c r="A2524" s="67">
        <v>934</v>
      </c>
      <c r="C2524" s="72">
        <v>43438</v>
      </c>
      <c r="D2524" s="22" t="s">
        <v>5639</v>
      </c>
      <c r="E2524" s="67">
        <v>0.58899999999999997</v>
      </c>
      <c r="F2524" s="24" t="s">
        <v>5640</v>
      </c>
      <c r="G2524" s="25" t="s">
        <v>5641</v>
      </c>
      <c r="H2524" s="24">
        <v>1090</v>
      </c>
      <c r="I2524" s="27">
        <v>0.5</v>
      </c>
      <c r="J2524" s="70">
        <v>41810</v>
      </c>
      <c r="K2524" s="70">
        <f t="shared" si="185"/>
        <v>119460</v>
      </c>
      <c r="L2524" s="71">
        <v>135000</v>
      </c>
      <c r="M2524" s="71">
        <v>540</v>
      </c>
      <c r="N2524" s="70">
        <f t="shared" si="186"/>
        <v>540.5</v>
      </c>
    </row>
    <row r="2525" spans="1:15" x14ac:dyDescent="0.2">
      <c r="A2525" s="67" t="s">
        <v>5642</v>
      </c>
      <c r="C2525" s="72">
        <v>43438</v>
      </c>
      <c r="D2525" s="22" t="s">
        <v>5643</v>
      </c>
      <c r="E2525" s="67" t="s">
        <v>213</v>
      </c>
      <c r="F2525" s="24" t="s">
        <v>5644</v>
      </c>
      <c r="G2525" s="25" t="s">
        <v>5645</v>
      </c>
      <c r="H2525" s="24">
        <v>1190</v>
      </c>
      <c r="I2525" s="27">
        <v>0.5</v>
      </c>
      <c r="J2525" s="70">
        <v>19910</v>
      </c>
      <c r="K2525" s="70">
        <f t="shared" si="185"/>
        <v>56890</v>
      </c>
      <c r="N2525" s="70">
        <f t="shared" si="186"/>
        <v>0.5</v>
      </c>
    </row>
    <row r="2526" spans="1:15" x14ac:dyDescent="0.2">
      <c r="A2526" s="67">
        <v>935</v>
      </c>
      <c r="C2526" s="72">
        <v>43439</v>
      </c>
      <c r="D2526" s="22" t="s">
        <v>5646</v>
      </c>
      <c r="E2526" s="67">
        <v>0.47470000000000001</v>
      </c>
      <c r="F2526" s="24" t="s">
        <v>5647</v>
      </c>
      <c r="G2526" s="25" t="s">
        <v>5648</v>
      </c>
      <c r="H2526" s="24">
        <v>1150</v>
      </c>
      <c r="I2526" s="27">
        <v>0.5</v>
      </c>
      <c r="J2526" s="70">
        <v>46290</v>
      </c>
      <c r="K2526" s="70">
        <f t="shared" si="185"/>
        <v>132260</v>
      </c>
      <c r="L2526" s="71">
        <v>112500</v>
      </c>
      <c r="M2526" s="71">
        <v>450</v>
      </c>
      <c r="N2526" s="70">
        <f t="shared" si="186"/>
        <v>450.5</v>
      </c>
    </row>
    <row r="2527" spans="1:15" x14ac:dyDescent="0.2">
      <c r="A2527" s="67">
        <v>936</v>
      </c>
      <c r="C2527" s="72">
        <v>43439</v>
      </c>
      <c r="D2527" s="22" t="s">
        <v>3925</v>
      </c>
      <c r="E2527" s="67">
        <v>0.71</v>
      </c>
      <c r="F2527" s="24" t="s">
        <v>5649</v>
      </c>
      <c r="G2527" s="25" t="s">
        <v>4814</v>
      </c>
      <c r="H2527" s="24">
        <v>1130</v>
      </c>
      <c r="I2527" s="27">
        <v>0.5</v>
      </c>
      <c r="J2527" s="70">
        <v>14380</v>
      </c>
      <c r="K2527" s="70">
        <f t="shared" si="185"/>
        <v>41090</v>
      </c>
      <c r="L2527" s="71">
        <v>17000</v>
      </c>
      <c r="M2527" s="71">
        <v>68</v>
      </c>
      <c r="N2527" s="70">
        <f t="shared" si="186"/>
        <v>68.5</v>
      </c>
    </row>
    <row r="2528" spans="1:15" s="43" customFormat="1" x14ac:dyDescent="0.2">
      <c r="A2528" s="39">
        <v>937</v>
      </c>
      <c r="B2528" s="40"/>
      <c r="C2528" s="41">
        <v>43439</v>
      </c>
      <c r="D2528" s="42" t="s">
        <v>5650</v>
      </c>
      <c r="E2528" s="39" t="s">
        <v>5651</v>
      </c>
      <c r="F2528" s="43" t="s">
        <v>5652</v>
      </c>
      <c r="G2528" s="44" t="s">
        <v>5653</v>
      </c>
      <c r="H2528" s="43">
        <v>3010</v>
      </c>
      <c r="I2528" s="45">
        <v>0.5</v>
      </c>
      <c r="J2528" s="45">
        <v>12640</v>
      </c>
      <c r="K2528" s="45">
        <f t="shared" si="185"/>
        <v>36110</v>
      </c>
      <c r="L2528" s="46">
        <v>41000</v>
      </c>
      <c r="M2528" s="46">
        <v>164</v>
      </c>
      <c r="N2528" s="45">
        <f t="shared" si="186"/>
        <v>164.5</v>
      </c>
      <c r="O2528" s="47"/>
    </row>
    <row r="2529" spans="1:15" x14ac:dyDescent="0.2">
      <c r="K2529" s="70"/>
      <c r="N2529" s="70">
        <f>SUM(N2520:N2528)</f>
        <v>2630.5</v>
      </c>
      <c r="O2529" s="36">
        <v>69597</v>
      </c>
    </row>
    <row r="2530" spans="1:15" x14ac:dyDescent="0.2">
      <c r="K2530" s="70"/>
      <c r="N2530" s="70"/>
    </row>
    <row r="2531" spans="1:15" x14ac:dyDescent="0.2">
      <c r="A2531" s="67">
        <v>941</v>
      </c>
      <c r="C2531" s="72">
        <v>43439</v>
      </c>
      <c r="D2531" s="22" t="s">
        <v>5654</v>
      </c>
      <c r="E2531" s="67" t="s">
        <v>5655</v>
      </c>
      <c r="F2531" s="24" t="s">
        <v>5656</v>
      </c>
      <c r="G2531" s="25" t="s">
        <v>5657</v>
      </c>
      <c r="H2531" s="24">
        <v>2050</v>
      </c>
      <c r="I2531" s="27">
        <v>0.5</v>
      </c>
      <c r="J2531" s="70">
        <v>17050</v>
      </c>
      <c r="K2531" s="70">
        <f t="shared" si="185"/>
        <v>48710</v>
      </c>
      <c r="L2531" s="71">
        <v>63600</v>
      </c>
      <c r="M2531" s="71">
        <v>254.4</v>
      </c>
      <c r="N2531" s="70">
        <f t="shared" si="186"/>
        <v>254.9</v>
      </c>
    </row>
    <row r="2532" spans="1:15" x14ac:dyDescent="0.2">
      <c r="A2532" s="67">
        <v>942</v>
      </c>
      <c r="C2532" s="72">
        <v>43439</v>
      </c>
      <c r="D2532" s="22" t="s">
        <v>5658</v>
      </c>
      <c r="E2532" s="67" t="s">
        <v>5659</v>
      </c>
      <c r="F2532" s="24" t="s">
        <v>5660</v>
      </c>
      <c r="G2532" s="25" t="s">
        <v>5661</v>
      </c>
      <c r="H2532" s="24">
        <v>3010</v>
      </c>
      <c r="I2532" s="27">
        <v>0.5</v>
      </c>
      <c r="J2532" s="70">
        <v>32450</v>
      </c>
      <c r="K2532" s="70">
        <f t="shared" si="185"/>
        <v>92710</v>
      </c>
      <c r="L2532" s="71">
        <v>98500</v>
      </c>
      <c r="M2532" s="71">
        <v>394</v>
      </c>
      <c r="N2532" s="70">
        <f t="shared" si="186"/>
        <v>394.5</v>
      </c>
    </row>
    <row r="2533" spans="1:15" x14ac:dyDescent="0.2">
      <c r="A2533" s="67">
        <v>940</v>
      </c>
      <c r="C2533" s="72">
        <v>43439</v>
      </c>
      <c r="D2533" s="22" t="s">
        <v>5662</v>
      </c>
      <c r="E2533" s="67">
        <v>52.768000000000001</v>
      </c>
      <c r="F2533" s="24" t="s">
        <v>5664</v>
      </c>
      <c r="G2533" s="25" t="s">
        <v>5665</v>
      </c>
      <c r="H2533" s="24">
        <v>1040</v>
      </c>
      <c r="I2533" s="27">
        <v>1</v>
      </c>
      <c r="J2533" s="70">
        <v>72600</v>
      </c>
      <c r="K2533" s="70">
        <f t="shared" si="185"/>
        <v>207430</v>
      </c>
      <c r="L2533" s="71">
        <v>260000</v>
      </c>
      <c r="M2533" s="71">
        <v>1040</v>
      </c>
      <c r="N2533" s="70">
        <f t="shared" si="186"/>
        <v>1041</v>
      </c>
    </row>
    <row r="2534" spans="1:15" x14ac:dyDescent="0.2">
      <c r="D2534" s="22" t="s">
        <v>5663</v>
      </c>
      <c r="E2534" s="67">
        <v>0.76800000000000002</v>
      </c>
      <c r="F2534" s="24" t="s">
        <v>87</v>
      </c>
      <c r="G2534" s="25" t="s">
        <v>87</v>
      </c>
      <c r="K2534" s="70">
        <f t="shared" si="185"/>
        <v>0</v>
      </c>
      <c r="N2534" s="70">
        <f t="shared" si="186"/>
        <v>0</v>
      </c>
    </row>
    <row r="2535" spans="1:15" x14ac:dyDescent="0.2">
      <c r="A2535" s="67">
        <v>943</v>
      </c>
      <c r="C2535" s="72">
        <v>43439</v>
      </c>
      <c r="D2535" s="22" t="s">
        <v>3081</v>
      </c>
      <c r="E2535" s="67">
        <v>7.0220000000000002</v>
      </c>
      <c r="F2535" s="24" t="s">
        <v>3083</v>
      </c>
      <c r="G2535" s="25" t="s">
        <v>5666</v>
      </c>
      <c r="H2535" s="24">
        <v>1110</v>
      </c>
      <c r="I2535" s="27">
        <v>0.5</v>
      </c>
      <c r="J2535" s="70">
        <v>9730</v>
      </c>
      <c r="K2535" s="70">
        <f t="shared" si="185"/>
        <v>27800</v>
      </c>
      <c r="L2535" s="71">
        <v>22500</v>
      </c>
      <c r="M2535" s="71">
        <v>90</v>
      </c>
      <c r="N2535" s="70">
        <f t="shared" si="186"/>
        <v>90.5</v>
      </c>
    </row>
    <row r="2536" spans="1:15" s="43" customFormat="1" x14ac:dyDescent="0.2">
      <c r="A2536" s="39" t="s">
        <v>5667</v>
      </c>
      <c r="B2536" s="40"/>
      <c r="C2536" s="41">
        <v>43439</v>
      </c>
      <c r="D2536" s="42" t="s">
        <v>5668</v>
      </c>
      <c r="E2536" s="39" t="s">
        <v>5669</v>
      </c>
      <c r="F2536" s="43" t="s">
        <v>5670</v>
      </c>
      <c r="G2536" s="44" t="s">
        <v>5671</v>
      </c>
      <c r="H2536" s="43">
        <v>2050</v>
      </c>
      <c r="I2536" s="45">
        <v>0.5</v>
      </c>
      <c r="J2536" s="45">
        <v>3170</v>
      </c>
      <c r="K2536" s="45">
        <f t="shared" si="185"/>
        <v>9060</v>
      </c>
      <c r="L2536" s="46"/>
      <c r="M2536" s="46"/>
      <c r="N2536" s="45">
        <f t="shared" si="186"/>
        <v>0.5</v>
      </c>
      <c r="O2536" s="47"/>
    </row>
    <row r="2537" spans="1:15" x14ac:dyDescent="0.2">
      <c r="K2537" s="70"/>
      <c r="N2537" s="70">
        <f>SUM(N2531:N2536)</f>
        <v>1781.4</v>
      </c>
      <c r="O2537" s="36">
        <v>69608</v>
      </c>
    </row>
    <row r="2538" spans="1:15" x14ac:dyDescent="0.2">
      <c r="K2538" s="70"/>
      <c r="N2538" s="70"/>
    </row>
    <row r="2539" spans="1:15" x14ac:dyDescent="0.2">
      <c r="A2539" s="67">
        <v>938</v>
      </c>
      <c r="C2539" s="72">
        <v>43440</v>
      </c>
      <c r="D2539" s="22" t="s">
        <v>5672</v>
      </c>
      <c r="E2539" s="67">
        <v>7</v>
      </c>
      <c r="F2539" s="24" t="s">
        <v>5673</v>
      </c>
      <c r="G2539" s="25" t="s">
        <v>5674</v>
      </c>
      <c r="H2539" s="24">
        <v>1120</v>
      </c>
      <c r="I2539" s="27">
        <v>0.5</v>
      </c>
      <c r="J2539" s="70">
        <v>10880</v>
      </c>
      <c r="K2539" s="70">
        <f t="shared" si="185"/>
        <v>31090</v>
      </c>
      <c r="L2539" s="71">
        <v>87500</v>
      </c>
      <c r="M2539" s="71">
        <v>350</v>
      </c>
      <c r="N2539" s="70">
        <f t="shared" si="186"/>
        <v>350.5</v>
      </c>
    </row>
    <row r="2540" spans="1:15" x14ac:dyDescent="0.2">
      <c r="A2540" s="67">
        <v>939</v>
      </c>
      <c r="C2540" s="72">
        <v>43440</v>
      </c>
      <c r="D2540" s="22" t="s">
        <v>5672</v>
      </c>
      <c r="E2540" s="67">
        <v>7.4740000000000002</v>
      </c>
      <c r="F2540" s="68" t="s">
        <v>5673</v>
      </c>
      <c r="G2540" s="25" t="s">
        <v>5675</v>
      </c>
      <c r="H2540" s="24">
        <v>1120</v>
      </c>
      <c r="I2540" s="27">
        <v>0.5</v>
      </c>
      <c r="J2540" s="70">
        <v>11620</v>
      </c>
      <c r="K2540" s="70">
        <f t="shared" si="185"/>
        <v>33200</v>
      </c>
      <c r="L2540" s="71">
        <v>89688</v>
      </c>
      <c r="M2540" s="71">
        <v>358.8</v>
      </c>
      <c r="N2540" s="70">
        <f t="shared" si="186"/>
        <v>359.3</v>
      </c>
    </row>
    <row r="2541" spans="1:15" x14ac:dyDescent="0.2">
      <c r="A2541" s="67" t="s">
        <v>5676</v>
      </c>
      <c r="C2541" s="72">
        <v>43440</v>
      </c>
      <c r="D2541" s="22" t="s">
        <v>5677</v>
      </c>
      <c r="E2541" s="67">
        <v>0.3967</v>
      </c>
      <c r="F2541" s="24" t="s">
        <v>5682</v>
      </c>
      <c r="G2541" s="25" t="s">
        <v>5683</v>
      </c>
      <c r="H2541" s="24">
        <v>3010</v>
      </c>
      <c r="I2541" s="27">
        <v>2.5</v>
      </c>
      <c r="J2541" s="70">
        <v>69160</v>
      </c>
      <c r="K2541" s="70">
        <f t="shared" si="185"/>
        <v>197600</v>
      </c>
      <c r="N2541" s="70">
        <f t="shared" si="186"/>
        <v>2.5</v>
      </c>
    </row>
    <row r="2542" spans="1:15" x14ac:dyDescent="0.2">
      <c r="D2542" s="22" t="s">
        <v>5678</v>
      </c>
      <c r="E2542" s="67">
        <v>0.13539999999999999</v>
      </c>
      <c r="F2542" s="68" t="s">
        <v>87</v>
      </c>
      <c r="G2542" s="69" t="s">
        <v>87</v>
      </c>
      <c r="H2542" s="24">
        <v>1190</v>
      </c>
      <c r="K2542" s="70">
        <f t="shared" ref="K2542:K2594" si="187">ROUND(J2542/0.35,-1)</f>
        <v>0</v>
      </c>
      <c r="N2542" s="70">
        <f t="shared" ref="N2542:N2594" si="188">I2542+M2542</f>
        <v>0</v>
      </c>
    </row>
    <row r="2543" spans="1:15" x14ac:dyDescent="0.2">
      <c r="D2543" s="22" t="s">
        <v>5679</v>
      </c>
      <c r="E2543" s="67">
        <v>0.1206</v>
      </c>
      <c r="F2543" s="68" t="s">
        <v>87</v>
      </c>
      <c r="G2543" s="69" t="s">
        <v>87</v>
      </c>
      <c r="K2543" s="70">
        <f t="shared" si="187"/>
        <v>0</v>
      </c>
      <c r="N2543" s="70">
        <f t="shared" si="188"/>
        <v>0</v>
      </c>
    </row>
    <row r="2544" spans="1:15" x14ac:dyDescent="0.2">
      <c r="D2544" s="22" t="s">
        <v>5680</v>
      </c>
      <c r="E2544" s="67">
        <v>0.2369</v>
      </c>
      <c r="F2544" s="68" t="s">
        <v>87</v>
      </c>
      <c r="G2544" s="69" t="s">
        <v>87</v>
      </c>
      <c r="K2544" s="70">
        <f t="shared" si="187"/>
        <v>0</v>
      </c>
      <c r="N2544" s="70">
        <f t="shared" si="188"/>
        <v>0</v>
      </c>
    </row>
    <row r="2545" spans="1:15" x14ac:dyDescent="0.2">
      <c r="D2545" s="22" t="s">
        <v>5681</v>
      </c>
      <c r="E2545" s="67">
        <v>0.30399999999999999</v>
      </c>
      <c r="F2545" s="68" t="s">
        <v>87</v>
      </c>
      <c r="G2545" s="69" t="s">
        <v>87</v>
      </c>
      <c r="K2545" s="70">
        <f t="shared" si="187"/>
        <v>0</v>
      </c>
      <c r="N2545" s="70">
        <f t="shared" si="188"/>
        <v>0</v>
      </c>
    </row>
    <row r="2546" spans="1:15" x14ac:dyDescent="0.2">
      <c r="A2546" s="67">
        <v>946</v>
      </c>
      <c r="C2546" s="72">
        <v>43440</v>
      </c>
      <c r="D2546" s="22" t="s">
        <v>173</v>
      </c>
      <c r="E2546" s="67">
        <v>0.28199999999999997</v>
      </c>
      <c r="F2546" s="24" t="s">
        <v>5684</v>
      </c>
      <c r="G2546" s="25" t="s">
        <v>5685</v>
      </c>
      <c r="H2546" s="24">
        <v>1060</v>
      </c>
      <c r="I2546" s="27">
        <v>1</v>
      </c>
      <c r="J2546" s="70">
        <v>75</v>
      </c>
      <c r="K2546" s="70">
        <f t="shared" si="187"/>
        <v>210</v>
      </c>
      <c r="L2546" s="71">
        <v>412.62</v>
      </c>
      <c r="M2546" s="71">
        <v>4</v>
      </c>
      <c r="N2546" s="70">
        <f t="shared" si="188"/>
        <v>5</v>
      </c>
    </row>
    <row r="2547" spans="1:15" s="43" customFormat="1" x14ac:dyDescent="0.2">
      <c r="A2547" s="39"/>
      <c r="B2547" s="40"/>
      <c r="C2547" s="41"/>
      <c r="D2547" s="42" t="s">
        <v>5595</v>
      </c>
      <c r="E2547" s="39">
        <v>0.13900000000000001</v>
      </c>
      <c r="F2547" s="43" t="s">
        <v>87</v>
      </c>
      <c r="G2547" s="44" t="s">
        <v>87</v>
      </c>
      <c r="H2547" s="43">
        <v>2010</v>
      </c>
      <c r="I2547" s="45"/>
      <c r="J2547" s="45"/>
      <c r="K2547" s="45">
        <f t="shared" si="187"/>
        <v>0</v>
      </c>
      <c r="L2547" s="46"/>
      <c r="M2547" s="46"/>
      <c r="N2547" s="45">
        <f t="shared" si="188"/>
        <v>0</v>
      </c>
      <c r="O2547" s="47"/>
    </row>
    <row r="2548" spans="1:15" x14ac:dyDescent="0.2">
      <c r="K2548" s="70"/>
      <c r="N2548" s="70">
        <f>SUM(N2539:N2547)</f>
        <v>717.3</v>
      </c>
      <c r="O2548" s="36">
        <v>69629</v>
      </c>
    </row>
    <row r="2549" spans="1:15" x14ac:dyDescent="0.2">
      <c r="K2549" s="70"/>
      <c r="N2549" s="70"/>
    </row>
    <row r="2550" spans="1:15" x14ac:dyDescent="0.2">
      <c r="A2550" s="67" t="s">
        <v>5686</v>
      </c>
      <c r="C2550" s="72">
        <v>43441</v>
      </c>
      <c r="D2550" s="22" t="s">
        <v>5687</v>
      </c>
      <c r="E2550" s="67" t="s">
        <v>5689</v>
      </c>
      <c r="F2550" s="24" t="s">
        <v>5690</v>
      </c>
      <c r="G2550" s="25" t="s">
        <v>5691</v>
      </c>
      <c r="H2550" s="24">
        <v>3010</v>
      </c>
      <c r="I2550" s="27">
        <v>1</v>
      </c>
      <c r="J2550" s="70">
        <v>21500</v>
      </c>
      <c r="K2550" s="70">
        <f t="shared" si="187"/>
        <v>61430</v>
      </c>
      <c r="N2550" s="70">
        <f t="shared" si="188"/>
        <v>1</v>
      </c>
    </row>
    <row r="2551" spans="1:15" x14ac:dyDescent="0.2">
      <c r="D2551" s="22" t="s">
        <v>5688</v>
      </c>
      <c r="E2551" s="67" t="s">
        <v>5689</v>
      </c>
      <c r="F2551" s="24" t="s">
        <v>87</v>
      </c>
      <c r="G2551" s="25" t="s">
        <v>87</v>
      </c>
      <c r="K2551" s="70">
        <f t="shared" si="187"/>
        <v>0</v>
      </c>
      <c r="N2551" s="70">
        <f t="shared" si="188"/>
        <v>0</v>
      </c>
    </row>
    <row r="2552" spans="1:15" x14ac:dyDescent="0.2">
      <c r="A2552" s="67">
        <v>948</v>
      </c>
      <c r="C2552" s="72">
        <v>43441</v>
      </c>
      <c r="D2552" s="22" t="s">
        <v>5692</v>
      </c>
      <c r="E2552" s="67" t="s">
        <v>5693</v>
      </c>
      <c r="F2552" s="24" t="s">
        <v>5694</v>
      </c>
      <c r="G2552" s="25" t="s">
        <v>5695</v>
      </c>
      <c r="H2552" s="24">
        <v>1090</v>
      </c>
      <c r="I2552" s="27">
        <v>0.5</v>
      </c>
      <c r="J2552" s="70">
        <v>46490</v>
      </c>
      <c r="K2552" s="70">
        <f t="shared" si="187"/>
        <v>132830</v>
      </c>
      <c r="L2552" s="71">
        <v>157000</v>
      </c>
      <c r="M2552" s="71">
        <v>628</v>
      </c>
      <c r="N2552" s="70">
        <f t="shared" si="188"/>
        <v>628.5</v>
      </c>
    </row>
    <row r="2553" spans="1:15" x14ac:dyDescent="0.2">
      <c r="A2553" s="67">
        <v>949</v>
      </c>
      <c r="C2553" s="72">
        <v>43444</v>
      </c>
      <c r="D2553" s="22" t="s">
        <v>5696</v>
      </c>
      <c r="E2553" s="67">
        <v>124.58199999999999</v>
      </c>
      <c r="F2553" s="24" t="s">
        <v>5697</v>
      </c>
      <c r="G2553" s="69" t="s">
        <v>5698</v>
      </c>
      <c r="H2553" s="24">
        <v>1090</v>
      </c>
      <c r="I2553" s="27">
        <v>0.5</v>
      </c>
      <c r="J2553" s="70">
        <v>254800</v>
      </c>
      <c r="K2553" s="70">
        <f t="shared" si="187"/>
        <v>728000</v>
      </c>
      <c r="L2553" s="71">
        <v>500000</v>
      </c>
      <c r="M2553" s="71">
        <v>2000</v>
      </c>
      <c r="N2553" s="70">
        <f t="shared" si="188"/>
        <v>2000.5</v>
      </c>
    </row>
    <row r="2554" spans="1:15" s="43" customFormat="1" x14ac:dyDescent="0.2">
      <c r="A2554" s="39">
        <v>950</v>
      </c>
      <c r="B2554" s="40"/>
      <c r="C2554" s="41">
        <v>43444</v>
      </c>
      <c r="D2554" s="42" t="s">
        <v>5699</v>
      </c>
      <c r="E2554" s="39">
        <v>0.65210000000000001</v>
      </c>
      <c r="F2554" s="43" t="s">
        <v>5700</v>
      </c>
      <c r="G2554" s="44" t="s">
        <v>5701</v>
      </c>
      <c r="H2554" s="43">
        <v>3010</v>
      </c>
      <c r="I2554" s="45">
        <v>0.5</v>
      </c>
      <c r="J2554" s="45">
        <v>90860</v>
      </c>
      <c r="K2554" s="45">
        <f t="shared" si="187"/>
        <v>259600</v>
      </c>
      <c r="L2554" s="46">
        <v>125000</v>
      </c>
      <c r="M2554" s="46">
        <v>500</v>
      </c>
      <c r="N2554" s="45">
        <f t="shared" si="188"/>
        <v>500.5</v>
      </c>
      <c r="O2554" s="47"/>
    </row>
    <row r="2555" spans="1:15" x14ac:dyDescent="0.2">
      <c r="K2555" s="70"/>
      <c r="N2555" s="70">
        <f>SUM(N2550:N2554)</f>
        <v>3130.5</v>
      </c>
      <c r="O2555" s="36">
        <v>69655</v>
      </c>
    </row>
    <row r="2556" spans="1:15" x14ac:dyDescent="0.2">
      <c r="K2556" s="70"/>
      <c r="N2556" s="70"/>
    </row>
    <row r="2557" spans="1:15" x14ac:dyDescent="0.2">
      <c r="A2557" s="67">
        <v>944</v>
      </c>
      <c r="C2557" s="72">
        <v>43440</v>
      </c>
      <c r="D2557" s="22" t="s">
        <v>5750</v>
      </c>
      <c r="E2557" s="67">
        <v>0.86</v>
      </c>
      <c r="F2557" s="24" t="s">
        <v>5751</v>
      </c>
      <c r="G2557" s="25" t="s">
        <v>5752</v>
      </c>
      <c r="H2557" s="24">
        <v>1220</v>
      </c>
      <c r="I2557" s="27">
        <v>0.5</v>
      </c>
      <c r="J2557" s="70">
        <v>24360</v>
      </c>
      <c r="K2557" s="70">
        <f t="shared" si="187"/>
        <v>69600</v>
      </c>
      <c r="L2557" s="71">
        <v>28000</v>
      </c>
      <c r="M2557" s="71">
        <v>112</v>
      </c>
      <c r="N2557" s="70">
        <f t="shared" si="188"/>
        <v>112.5</v>
      </c>
    </row>
    <row r="2558" spans="1:15" x14ac:dyDescent="0.2">
      <c r="A2558" s="67">
        <v>945</v>
      </c>
      <c r="C2558" s="72">
        <v>43440</v>
      </c>
      <c r="D2558" s="22" t="s">
        <v>5753</v>
      </c>
      <c r="E2558" s="67" t="s">
        <v>5755</v>
      </c>
      <c r="F2558" s="24" t="s">
        <v>3744</v>
      </c>
      <c r="G2558" s="25" t="s">
        <v>5757</v>
      </c>
      <c r="H2558" s="24">
        <v>3010</v>
      </c>
      <c r="I2558" s="27">
        <v>0.5</v>
      </c>
      <c r="J2558" s="70">
        <v>24520</v>
      </c>
      <c r="K2558" s="70">
        <f t="shared" si="187"/>
        <v>70060</v>
      </c>
      <c r="L2558" s="71">
        <v>40000</v>
      </c>
      <c r="M2558" s="71">
        <v>160</v>
      </c>
      <c r="N2558" s="70">
        <f t="shared" si="188"/>
        <v>160.5</v>
      </c>
      <c r="O2558" s="101"/>
    </row>
    <row r="2559" spans="1:15" s="68" customFormat="1" x14ac:dyDescent="0.2">
      <c r="A2559" s="67"/>
      <c r="B2559" s="21"/>
      <c r="C2559" s="72"/>
      <c r="D2559" s="66" t="s">
        <v>5754</v>
      </c>
      <c r="E2559" s="67" t="s">
        <v>5756</v>
      </c>
      <c r="F2559" s="68" t="s">
        <v>87</v>
      </c>
      <c r="G2559" s="69" t="s">
        <v>87</v>
      </c>
      <c r="I2559" s="70"/>
      <c r="J2559" s="70"/>
      <c r="K2559" s="70"/>
      <c r="L2559" s="71"/>
      <c r="M2559" s="71"/>
      <c r="N2559" s="70"/>
      <c r="O2559" s="104"/>
    </row>
    <row r="2560" spans="1:15" x14ac:dyDescent="0.2">
      <c r="A2560" s="67">
        <v>947</v>
      </c>
      <c r="C2560" s="72">
        <v>43441</v>
      </c>
      <c r="D2560" s="22" t="s">
        <v>5745</v>
      </c>
      <c r="E2560" s="67">
        <v>1.4186000000000001</v>
      </c>
      <c r="F2560" s="24" t="s">
        <v>5746</v>
      </c>
      <c r="G2560" s="25" t="s">
        <v>5747</v>
      </c>
      <c r="H2560" s="24">
        <v>3010</v>
      </c>
      <c r="I2560" s="27">
        <v>0.5</v>
      </c>
      <c r="J2560" s="70">
        <v>108080</v>
      </c>
      <c r="K2560" s="70">
        <f t="shared" si="187"/>
        <v>308800</v>
      </c>
      <c r="L2560" s="71">
        <v>269500</v>
      </c>
      <c r="M2560" s="71">
        <v>1078</v>
      </c>
      <c r="N2560" s="70">
        <f t="shared" si="188"/>
        <v>1078.5</v>
      </c>
      <c r="O2560" s="101"/>
    </row>
    <row r="2561" spans="1:15" x14ac:dyDescent="0.2">
      <c r="A2561" s="67" t="s">
        <v>5704</v>
      </c>
      <c r="C2561" s="72">
        <v>43444</v>
      </c>
      <c r="D2561" s="22" t="s">
        <v>5734</v>
      </c>
      <c r="E2561" s="67">
        <v>3</v>
      </c>
      <c r="F2561" s="24" t="s">
        <v>5735</v>
      </c>
      <c r="G2561" s="25" t="s">
        <v>5736</v>
      </c>
      <c r="H2561" s="24">
        <v>1110</v>
      </c>
      <c r="I2561" s="27">
        <v>0.5</v>
      </c>
      <c r="J2561" s="70">
        <v>24840</v>
      </c>
      <c r="K2561" s="70">
        <f t="shared" si="187"/>
        <v>70970</v>
      </c>
      <c r="N2561" s="70">
        <f t="shared" si="188"/>
        <v>0.5</v>
      </c>
      <c r="O2561" s="101"/>
    </row>
    <row r="2562" spans="1:15" x14ac:dyDescent="0.2">
      <c r="A2562" s="67" t="s">
        <v>5703</v>
      </c>
      <c r="C2562" s="72">
        <v>43444</v>
      </c>
      <c r="D2562" s="22" t="s">
        <v>5737</v>
      </c>
      <c r="E2562" s="67">
        <v>3.6960000000000002</v>
      </c>
      <c r="F2562" s="24" t="s">
        <v>5738</v>
      </c>
      <c r="G2562" s="25" t="s">
        <v>5739</v>
      </c>
      <c r="H2562" s="24">
        <v>1060</v>
      </c>
      <c r="I2562" s="27">
        <v>0.5</v>
      </c>
      <c r="J2562" s="70">
        <v>4350</v>
      </c>
      <c r="K2562" s="70">
        <f t="shared" si="187"/>
        <v>12430</v>
      </c>
      <c r="N2562" s="70">
        <f t="shared" si="188"/>
        <v>0.5</v>
      </c>
      <c r="O2562" s="101"/>
    </row>
    <row r="2563" spans="1:15" x14ac:dyDescent="0.2">
      <c r="A2563" s="67" t="s">
        <v>5702</v>
      </c>
      <c r="C2563" s="72">
        <v>43444</v>
      </c>
      <c r="D2563" s="22" t="s">
        <v>4384</v>
      </c>
      <c r="E2563" s="67">
        <v>0.5</v>
      </c>
      <c r="F2563" s="24" t="s">
        <v>5728</v>
      </c>
      <c r="G2563" s="68" t="s">
        <v>5729</v>
      </c>
      <c r="H2563" s="24">
        <v>1100</v>
      </c>
      <c r="I2563" s="27">
        <v>1</v>
      </c>
      <c r="J2563" s="70">
        <v>32490</v>
      </c>
      <c r="K2563" s="70">
        <f t="shared" si="187"/>
        <v>92830</v>
      </c>
      <c r="N2563" s="70">
        <f t="shared" si="188"/>
        <v>1</v>
      </c>
      <c r="O2563" s="101" t="s">
        <v>5705</v>
      </c>
    </row>
    <row r="2564" spans="1:15" s="68" customFormat="1" x14ac:dyDescent="0.2">
      <c r="A2564" s="67"/>
      <c r="B2564" s="21"/>
      <c r="C2564" s="72"/>
      <c r="D2564" s="66" t="s">
        <v>4385</v>
      </c>
      <c r="E2564" s="67">
        <v>3.468</v>
      </c>
      <c r="F2564" s="68" t="s">
        <v>87</v>
      </c>
      <c r="G2564" s="69" t="s">
        <v>87</v>
      </c>
      <c r="I2564" s="70"/>
      <c r="J2564" s="70"/>
      <c r="K2564" s="70">
        <f t="shared" si="187"/>
        <v>0</v>
      </c>
      <c r="L2564" s="71"/>
      <c r="M2564" s="71"/>
      <c r="N2564" s="70">
        <f t="shared" si="188"/>
        <v>0</v>
      </c>
      <c r="O2564" s="102"/>
    </row>
    <row r="2565" spans="1:15" x14ac:dyDescent="0.2">
      <c r="A2565" s="67" t="s">
        <v>5706</v>
      </c>
      <c r="C2565" s="72">
        <v>43444</v>
      </c>
      <c r="D2565" s="22" t="s">
        <v>5707</v>
      </c>
      <c r="E2565" s="67" t="s">
        <v>5709</v>
      </c>
      <c r="F2565" s="24" t="s">
        <v>5710</v>
      </c>
      <c r="G2565" s="25" t="s">
        <v>4849</v>
      </c>
      <c r="H2565" s="24">
        <v>2050</v>
      </c>
      <c r="I2565" s="27">
        <v>1</v>
      </c>
      <c r="J2565" s="70">
        <f>19290+1420</f>
        <v>20710</v>
      </c>
      <c r="K2565" s="70">
        <f t="shared" si="187"/>
        <v>59170</v>
      </c>
      <c r="N2565" s="70">
        <f t="shared" si="188"/>
        <v>1</v>
      </c>
    </row>
    <row r="2566" spans="1:15" x14ac:dyDescent="0.2">
      <c r="D2566" s="22" t="s">
        <v>5708</v>
      </c>
      <c r="E2566" s="67" t="s">
        <v>213</v>
      </c>
      <c r="F2566" s="24" t="s">
        <v>87</v>
      </c>
      <c r="G2566" s="25" t="s">
        <v>87</v>
      </c>
      <c r="K2566" s="70">
        <f t="shared" si="187"/>
        <v>0</v>
      </c>
      <c r="N2566" s="70">
        <f t="shared" si="188"/>
        <v>0</v>
      </c>
    </row>
    <row r="2567" spans="1:15" x14ac:dyDescent="0.2">
      <c r="A2567" s="67" t="s">
        <v>5711</v>
      </c>
      <c r="C2567" s="72">
        <v>43444</v>
      </c>
      <c r="D2567" s="22" t="s">
        <v>5712</v>
      </c>
      <c r="E2567" s="67" t="s">
        <v>5715</v>
      </c>
      <c r="F2567" s="24" t="s">
        <v>5718</v>
      </c>
      <c r="G2567" s="25" t="s">
        <v>5719</v>
      </c>
      <c r="H2567" s="24">
        <v>1040</v>
      </c>
      <c r="I2567" s="27">
        <v>1.5</v>
      </c>
      <c r="J2567" s="70">
        <f>29170+1210+2090</f>
        <v>32470</v>
      </c>
      <c r="K2567" s="70">
        <f t="shared" si="187"/>
        <v>92770</v>
      </c>
      <c r="N2567" s="70">
        <f t="shared" si="188"/>
        <v>1.5</v>
      </c>
    </row>
    <row r="2568" spans="1:15" x14ac:dyDescent="0.2">
      <c r="D2568" s="22" t="s">
        <v>5713</v>
      </c>
      <c r="E2568" s="67" t="s">
        <v>5716</v>
      </c>
      <c r="K2568" s="70">
        <f t="shared" si="187"/>
        <v>0</v>
      </c>
      <c r="N2568" s="70">
        <f t="shared" si="188"/>
        <v>0</v>
      </c>
    </row>
    <row r="2569" spans="1:15" x14ac:dyDescent="0.2">
      <c r="D2569" s="22" t="s">
        <v>5714</v>
      </c>
      <c r="E2569" s="67" t="s">
        <v>5717</v>
      </c>
      <c r="K2569" s="70" t="str">
        <f>E2579</f>
        <v>37.5x43</v>
      </c>
      <c r="N2569" s="70">
        <f t="shared" si="188"/>
        <v>0</v>
      </c>
    </row>
    <row r="2570" spans="1:15" s="68" customFormat="1" x14ac:dyDescent="0.2">
      <c r="A2570" s="67">
        <v>953</v>
      </c>
      <c r="B2570" s="21"/>
      <c r="C2570" s="72">
        <v>43444</v>
      </c>
      <c r="D2570" s="66" t="s">
        <v>5672</v>
      </c>
      <c r="E2570" s="67">
        <v>5.3739999999999997</v>
      </c>
      <c r="F2570" s="68" t="s">
        <v>5748</v>
      </c>
      <c r="G2570" s="69" t="s">
        <v>5749</v>
      </c>
      <c r="H2570" s="68">
        <v>1120</v>
      </c>
      <c r="I2570" s="70">
        <v>0.5</v>
      </c>
      <c r="J2570" s="70">
        <v>8350</v>
      </c>
      <c r="K2570" s="70">
        <f>ROUND(J2570/0.35,-1)</f>
        <v>23860</v>
      </c>
      <c r="L2570" s="71">
        <v>46518.9</v>
      </c>
      <c r="M2570" s="71">
        <v>186.4</v>
      </c>
      <c r="N2570" s="70">
        <v>186.9</v>
      </c>
      <c r="O2570" s="103"/>
    </row>
    <row r="2571" spans="1:15" x14ac:dyDescent="0.2">
      <c r="A2571" s="67">
        <v>954</v>
      </c>
      <c r="C2571" s="72">
        <v>43444</v>
      </c>
      <c r="D2571" s="22" t="s">
        <v>5720</v>
      </c>
      <c r="E2571" s="67" t="s">
        <v>5721</v>
      </c>
      <c r="F2571" s="24" t="s">
        <v>5722</v>
      </c>
      <c r="G2571" s="25" t="s">
        <v>5723</v>
      </c>
      <c r="H2571" s="24">
        <v>3010</v>
      </c>
      <c r="I2571" s="27">
        <v>0.5</v>
      </c>
      <c r="J2571" s="70">
        <v>31830</v>
      </c>
      <c r="K2571" s="70">
        <f t="shared" si="187"/>
        <v>90940</v>
      </c>
      <c r="L2571" s="71">
        <v>125000</v>
      </c>
      <c r="M2571" s="71">
        <v>500</v>
      </c>
      <c r="N2571" s="70">
        <f t="shared" si="188"/>
        <v>500.5</v>
      </c>
    </row>
    <row r="2572" spans="1:15" x14ac:dyDescent="0.2">
      <c r="A2572" s="67" t="s">
        <v>5724</v>
      </c>
      <c r="C2572" s="72">
        <v>43444</v>
      </c>
      <c r="D2572" s="22" t="s">
        <v>5725</v>
      </c>
      <c r="E2572" s="67">
        <v>7.8886000000000003</v>
      </c>
      <c r="F2572" s="24" t="s">
        <v>5726</v>
      </c>
      <c r="G2572" s="68" t="s">
        <v>5727</v>
      </c>
      <c r="H2572" s="24">
        <v>1170</v>
      </c>
      <c r="I2572" s="27">
        <v>0.5</v>
      </c>
      <c r="J2572" s="70">
        <v>78900</v>
      </c>
      <c r="K2572" s="70">
        <f t="shared" si="187"/>
        <v>225430</v>
      </c>
      <c r="N2572" s="70">
        <f t="shared" si="188"/>
        <v>0.5</v>
      </c>
    </row>
    <row r="2573" spans="1:15" x14ac:dyDescent="0.2">
      <c r="A2573" s="67" t="s">
        <v>5730</v>
      </c>
      <c r="C2573" s="72">
        <v>43444</v>
      </c>
      <c r="D2573" s="22" t="s">
        <v>5731</v>
      </c>
      <c r="E2573" s="67">
        <v>77.42</v>
      </c>
      <c r="F2573" s="24" t="s">
        <v>5732</v>
      </c>
      <c r="G2573" s="25" t="s">
        <v>5733</v>
      </c>
      <c r="H2573" s="24">
        <v>1160</v>
      </c>
      <c r="I2573" s="27">
        <v>0.5</v>
      </c>
      <c r="J2573" s="70">
        <v>119940</v>
      </c>
      <c r="K2573" s="70">
        <f t="shared" si="187"/>
        <v>342690</v>
      </c>
      <c r="N2573" s="70">
        <f t="shared" si="188"/>
        <v>0.5</v>
      </c>
    </row>
    <row r="2574" spans="1:15" x14ac:dyDescent="0.2">
      <c r="A2574" s="67">
        <v>955</v>
      </c>
      <c r="C2574" s="72">
        <v>43444</v>
      </c>
      <c r="D2574" s="22" t="s">
        <v>5740</v>
      </c>
      <c r="E2574" s="67">
        <v>1.05</v>
      </c>
      <c r="F2574" s="24" t="s">
        <v>5742</v>
      </c>
      <c r="G2574" s="25" t="s">
        <v>5743</v>
      </c>
      <c r="H2574" s="24">
        <v>1220</v>
      </c>
      <c r="I2574" s="27">
        <v>1</v>
      </c>
      <c r="J2574" s="70">
        <v>19870</v>
      </c>
      <c r="K2574" s="70">
        <f t="shared" si="187"/>
        <v>56770</v>
      </c>
      <c r="M2574" s="71">
        <v>227</v>
      </c>
      <c r="N2574" s="70">
        <f t="shared" si="188"/>
        <v>228</v>
      </c>
      <c r="O2574" s="36" t="s">
        <v>5744</v>
      </c>
    </row>
    <row r="2575" spans="1:15" x14ac:dyDescent="0.2">
      <c r="D2575" s="22" t="s">
        <v>5741</v>
      </c>
      <c r="E2575" s="67">
        <v>0.71</v>
      </c>
      <c r="F2575" s="24" t="s">
        <v>87</v>
      </c>
      <c r="G2575" s="25" t="s">
        <v>87</v>
      </c>
      <c r="K2575" s="70">
        <f t="shared" si="187"/>
        <v>0</v>
      </c>
      <c r="N2575" s="70">
        <f t="shared" si="188"/>
        <v>0</v>
      </c>
    </row>
    <row r="2576" spans="1:15" x14ac:dyDescent="0.2">
      <c r="A2576" s="67" t="s">
        <v>5758</v>
      </c>
      <c r="C2576" s="72">
        <v>43445</v>
      </c>
      <c r="D2576" s="22" t="s">
        <v>5759</v>
      </c>
      <c r="E2576" s="67">
        <v>5</v>
      </c>
      <c r="F2576" s="24" t="s">
        <v>5761</v>
      </c>
      <c r="G2576" s="68" t="s">
        <v>5762</v>
      </c>
      <c r="H2576" s="24">
        <v>1150</v>
      </c>
      <c r="I2576" s="27">
        <v>1</v>
      </c>
      <c r="J2576" s="70">
        <v>53610</v>
      </c>
      <c r="K2576" s="70">
        <f t="shared" si="187"/>
        <v>153170</v>
      </c>
      <c r="N2576" s="70">
        <f t="shared" si="188"/>
        <v>1</v>
      </c>
    </row>
    <row r="2577" spans="1:15" x14ac:dyDescent="0.2">
      <c r="D2577" s="22" t="s">
        <v>5760</v>
      </c>
      <c r="E2577" s="67">
        <v>14</v>
      </c>
      <c r="F2577" s="24" t="s">
        <v>87</v>
      </c>
      <c r="G2577" s="25" t="s">
        <v>87</v>
      </c>
      <c r="K2577" s="70">
        <f t="shared" si="187"/>
        <v>0</v>
      </c>
      <c r="N2577" s="70">
        <f t="shared" si="188"/>
        <v>0</v>
      </c>
    </row>
    <row r="2578" spans="1:15" x14ac:dyDescent="0.2">
      <c r="A2578" s="67">
        <v>956</v>
      </c>
      <c r="C2578" s="72">
        <v>43445</v>
      </c>
      <c r="D2578" s="22" t="s">
        <v>5763</v>
      </c>
      <c r="E2578" s="67" t="s">
        <v>232</v>
      </c>
      <c r="F2578" s="24" t="s">
        <v>5765</v>
      </c>
      <c r="G2578" s="25" t="s">
        <v>5766</v>
      </c>
      <c r="H2578" s="24">
        <v>3010</v>
      </c>
      <c r="I2578" s="27">
        <v>1</v>
      </c>
      <c r="J2578" s="70">
        <v>12090</v>
      </c>
      <c r="K2578" s="70">
        <f t="shared" si="187"/>
        <v>34540</v>
      </c>
      <c r="L2578" s="71">
        <v>20900</v>
      </c>
      <c r="M2578" s="71">
        <v>83.6</v>
      </c>
      <c r="N2578" s="70">
        <f t="shared" si="188"/>
        <v>84.6</v>
      </c>
    </row>
    <row r="2579" spans="1:15" s="43" customFormat="1" x14ac:dyDescent="0.2">
      <c r="A2579" s="39"/>
      <c r="B2579" s="40"/>
      <c r="C2579" s="41"/>
      <c r="D2579" s="42" t="s">
        <v>5764</v>
      </c>
      <c r="E2579" s="39" t="s">
        <v>233</v>
      </c>
      <c r="F2579" s="43" t="s">
        <v>87</v>
      </c>
      <c r="G2579" s="44" t="s">
        <v>87</v>
      </c>
      <c r="I2579" s="45"/>
      <c r="J2579" s="45"/>
      <c r="K2579" s="45">
        <f t="shared" si="187"/>
        <v>0</v>
      </c>
      <c r="L2579" s="46"/>
      <c r="M2579" s="46"/>
      <c r="N2579" s="45">
        <f t="shared" si="188"/>
        <v>0</v>
      </c>
      <c r="O2579" s="47"/>
    </row>
    <row r="2580" spans="1:15" x14ac:dyDescent="0.2">
      <c r="K2580" s="70"/>
      <c r="N2580" s="70">
        <f>SUM(N2557:N2579)</f>
        <v>2358</v>
      </c>
      <c r="O2580" s="36">
        <v>69675</v>
      </c>
    </row>
    <row r="2581" spans="1:15" x14ac:dyDescent="0.2">
      <c r="K2581" s="70"/>
      <c r="N2581" s="70"/>
    </row>
    <row r="2582" spans="1:15" x14ac:dyDescent="0.2">
      <c r="A2582" s="67" t="s">
        <v>5767</v>
      </c>
      <c r="C2582" s="72">
        <v>43445</v>
      </c>
      <c r="D2582" s="22" t="s">
        <v>5768</v>
      </c>
      <c r="E2582" s="67">
        <v>0.77</v>
      </c>
      <c r="F2582" s="24" t="s">
        <v>5769</v>
      </c>
      <c r="G2582" s="25" t="s">
        <v>5770</v>
      </c>
      <c r="H2582" s="24">
        <v>1110</v>
      </c>
      <c r="I2582" s="27">
        <v>0.5</v>
      </c>
      <c r="J2582" s="70">
        <v>5640</v>
      </c>
      <c r="K2582" s="70">
        <f t="shared" si="187"/>
        <v>16110</v>
      </c>
      <c r="N2582" s="70">
        <f t="shared" si="188"/>
        <v>0.5</v>
      </c>
    </row>
    <row r="2583" spans="1:15" x14ac:dyDescent="0.2">
      <c r="A2583" s="67">
        <v>958</v>
      </c>
      <c r="C2583" s="72">
        <v>43445</v>
      </c>
      <c r="D2583" s="22" t="s">
        <v>5771</v>
      </c>
      <c r="E2583" s="67">
        <v>1.4964999999999999</v>
      </c>
      <c r="F2583" s="24" t="s">
        <v>5773</v>
      </c>
      <c r="G2583" s="68" t="s">
        <v>5772</v>
      </c>
      <c r="H2583" s="24">
        <v>1150</v>
      </c>
      <c r="I2583" s="27">
        <v>0.5</v>
      </c>
      <c r="J2583" s="70">
        <v>39910</v>
      </c>
      <c r="K2583" s="70">
        <f t="shared" si="187"/>
        <v>114030</v>
      </c>
      <c r="L2583" s="71">
        <v>140000</v>
      </c>
      <c r="M2583" s="71">
        <v>560</v>
      </c>
      <c r="N2583" s="70">
        <f t="shared" si="188"/>
        <v>560.5</v>
      </c>
    </row>
    <row r="2584" spans="1:15" x14ac:dyDescent="0.2">
      <c r="A2584" s="67">
        <v>959</v>
      </c>
      <c r="K2584" s="70">
        <f t="shared" si="187"/>
        <v>0</v>
      </c>
      <c r="N2584" s="70">
        <f t="shared" si="188"/>
        <v>0</v>
      </c>
    </row>
    <row r="2585" spans="1:15" x14ac:dyDescent="0.2">
      <c r="A2585" s="67">
        <v>960</v>
      </c>
      <c r="C2585" s="72">
        <v>43446</v>
      </c>
      <c r="D2585" s="22" t="s">
        <v>5774</v>
      </c>
      <c r="E2585" s="67">
        <v>6.27</v>
      </c>
      <c r="F2585" s="24" t="s">
        <v>2434</v>
      </c>
      <c r="G2585" s="25" t="s">
        <v>5775</v>
      </c>
      <c r="H2585" s="24">
        <v>1220</v>
      </c>
      <c r="I2585" s="27">
        <v>1</v>
      </c>
      <c r="J2585" s="70">
        <v>27470</v>
      </c>
      <c r="K2585" s="70">
        <f t="shared" si="187"/>
        <v>78490</v>
      </c>
      <c r="L2585" s="71">
        <v>81510</v>
      </c>
      <c r="M2585" s="71">
        <v>326.39999999999998</v>
      </c>
      <c r="N2585" s="70">
        <f t="shared" si="188"/>
        <v>327.39999999999998</v>
      </c>
    </row>
    <row r="2586" spans="1:15" x14ac:dyDescent="0.2">
      <c r="D2586" s="22" t="s">
        <v>2432</v>
      </c>
      <c r="F2586" s="24" t="s">
        <v>87</v>
      </c>
      <c r="K2586" s="70">
        <f t="shared" si="187"/>
        <v>0</v>
      </c>
      <c r="N2586" s="70">
        <f t="shared" si="188"/>
        <v>0</v>
      </c>
    </row>
    <row r="2587" spans="1:15" x14ac:dyDescent="0.2">
      <c r="A2587" s="67" t="s">
        <v>5776</v>
      </c>
      <c r="C2587" s="72">
        <v>43446</v>
      </c>
      <c r="D2587" s="22" t="s">
        <v>5777</v>
      </c>
      <c r="E2587" s="67">
        <v>6.0999999999999999E-2</v>
      </c>
      <c r="F2587" s="24" t="s">
        <v>5778</v>
      </c>
      <c r="G2587" s="25" t="s">
        <v>5779</v>
      </c>
      <c r="H2587" s="24">
        <v>1220</v>
      </c>
      <c r="I2587" s="27">
        <v>0.5</v>
      </c>
      <c r="J2587" s="70">
        <v>110</v>
      </c>
      <c r="K2587" s="70">
        <f t="shared" si="187"/>
        <v>310</v>
      </c>
      <c r="N2587" s="70">
        <f t="shared" si="188"/>
        <v>0.5</v>
      </c>
    </row>
    <row r="2588" spans="1:15" x14ac:dyDescent="0.2">
      <c r="N2588" s="70"/>
    </row>
    <row r="2589" spans="1:15" x14ac:dyDescent="0.2">
      <c r="A2589" s="67">
        <v>961</v>
      </c>
      <c r="C2589" s="72">
        <v>43446</v>
      </c>
      <c r="D2589" s="22" t="s">
        <v>5784</v>
      </c>
      <c r="E2589" s="67" t="s">
        <v>1478</v>
      </c>
      <c r="F2589" s="24" t="s">
        <v>2262</v>
      </c>
      <c r="G2589" s="69" t="s">
        <v>5786</v>
      </c>
      <c r="H2589" s="24">
        <v>1190</v>
      </c>
      <c r="I2589" s="27">
        <v>1</v>
      </c>
      <c r="J2589" s="70">
        <f>9290+1350</f>
        <v>10640</v>
      </c>
      <c r="K2589" s="70">
        <f t="shared" si="187"/>
        <v>30400</v>
      </c>
      <c r="L2589" s="71">
        <v>33000</v>
      </c>
      <c r="M2589" s="71">
        <v>132</v>
      </c>
      <c r="N2589" s="70">
        <f t="shared" si="188"/>
        <v>133</v>
      </c>
    </row>
    <row r="2590" spans="1:15" x14ac:dyDescent="0.2">
      <c r="D2590" s="22" t="s">
        <v>5785</v>
      </c>
      <c r="E2590" s="67" t="s">
        <v>1478</v>
      </c>
      <c r="F2590" s="24" t="s">
        <v>87</v>
      </c>
      <c r="G2590" s="25" t="s">
        <v>87</v>
      </c>
      <c r="K2590" s="70">
        <f t="shared" si="187"/>
        <v>0</v>
      </c>
      <c r="N2590" s="70">
        <f t="shared" si="188"/>
        <v>0</v>
      </c>
    </row>
    <row r="2591" spans="1:15" x14ac:dyDescent="0.2">
      <c r="A2591" s="67">
        <v>962</v>
      </c>
      <c r="C2591" s="72">
        <v>43446</v>
      </c>
      <c r="D2591" s="22" t="s">
        <v>4600</v>
      </c>
      <c r="E2591" s="67" t="s">
        <v>5787</v>
      </c>
      <c r="F2591" s="24" t="s">
        <v>5788</v>
      </c>
      <c r="G2591" s="25" t="s">
        <v>5789</v>
      </c>
      <c r="H2591" s="24">
        <v>3010</v>
      </c>
      <c r="I2591" s="27">
        <v>0.5</v>
      </c>
      <c r="J2591" s="70">
        <v>16480</v>
      </c>
      <c r="K2591" s="70">
        <f t="shared" si="187"/>
        <v>47090</v>
      </c>
      <c r="L2591" s="71">
        <v>30000</v>
      </c>
      <c r="M2591" s="71">
        <v>60</v>
      </c>
      <c r="N2591" s="70">
        <f t="shared" si="188"/>
        <v>60.5</v>
      </c>
    </row>
    <row r="2592" spans="1:15" x14ac:dyDescent="0.2">
      <c r="A2592" s="67" t="s">
        <v>5790</v>
      </c>
      <c r="C2592" s="72">
        <v>43446</v>
      </c>
      <c r="D2592" s="22" t="s">
        <v>5791</v>
      </c>
      <c r="E2592" s="67" t="s">
        <v>1994</v>
      </c>
      <c r="F2592" s="24" t="s">
        <v>5793</v>
      </c>
      <c r="G2592" s="25" t="s">
        <v>5794</v>
      </c>
      <c r="H2592" s="24">
        <v>2010</v>
      </c>
      <c r="I2592" s="27">
        <v>1</v>
      </c>
      <c r="J2592" s="70">
        <v>26750</v>
      </c>
      <c r="K2592" s="70">
        <f t="shared" si="187"/>
        <v>76430</v>
      </c>
      <c r="N2592" s="70">
        <f t="shared" si="188"/>
        <v>1</v>
      </c>
    </row>
    <row r="2593" spans="1:15" x14ac:dyDescent="0.2">
      <c r="D2593" s="22" t="s">
        <v>5792</v>
      </c>
      <c r="E2593" s="67" t="s">
        <v>1994</v>
      </c>
      <c r="F2593" s="24" t="s">
        <v>87</v>
      </c>
      <c r="G2593" s="25" t="s">
        <v>87</v>
      </c>
      <c r="K2593" s="70">
        <f t="shared" si="187"/>
        <v>0</v>
      </c>
      <c r="N2593" s="70">
        <f t="shared" si="188"/>
        <v>0</v>
      </c>
    </row>
    <row r="2594" spans="1:15" s="43" customFormat="1" x14ac:dyDescent="0.2">
      <c r="A2594" s="39">
        <v>963</v>
      </c>
      <c r="B2594" s="40"/>
      <c r="C2594" s="41">
        <v>43447</v>
      </c>
      <c r="D2594" s="42" t="s">
        <v>5795</v>
      </c>
      <c r="E2594" s="39">
        <v>2.7570000000000001</v>
      </c>
      <c r="F2594" s="43" t="s">
        <v>5796</v>
      </c>
      <c r="G2594" s="44" t="s">
        <v>5797</v>
      </c>
      <c r="H2594" s="43">
        <v>3010</v>
      </c>
      <c r="I2594" s="45">
        <v>0.5</v>
      </c>
      <c r="J2594" s="45">
        <v>374140</v>
      </c>
      <c r="K2594" s="45">
        <f t="shared" si="187"/>
        <v>1068970</v>
      </c>
      <c r="L2594" s="46">
        <v>721541</v>
      </c>
      <c r="M2594" s="46">
        <v>2886.4</v>
      </c>
      <c r="N2594" s="45">
        <f t="shared" si="188"/>
        <v>2886.9</v>
      </c>
      <c r="O2594" s="47"/>
    </row>
    <row r="2595" spans="1:15" x14ac:dyDescent="0.2">
      <c r="K2595" s="70"/>
      <c r="N2595" s="70">
        <f>SUM(N2582:N2594)</f>
        <v>3970.3</v>
      </c>
      <c r="O2595" s="36">
        <v>69720</v>
      </c>
    </row>
    <row r="2596" spans="1:15" x14ac:dyDescent="0.2">
      <c r="K2596" s="70"/>
      <c r="N2596" s="70"/>
    </row>
    <row r="2597" spans="1:15" x14ac:dyDescent="0.2">
      <c r="K2597" s="70"/>
      <c r="N2597" s="70"/>
    </row>
    <row r="2598" spans="1:15" x14ac:dyDescent="0.2">
      <c r="A2598" s="67">
        <v>951</v>
      </c>
      <c r="C2598" s="72">
        <v>43444</v>
      </c>
      <c r="D2598" s="22" t="s">
        <v>2997</v>
      </c>
      <c r="E2598" s="67">
        <v>3.4209999999999998</v>
      </c>
      <c r="F2598" s="24" t="s">
        <v>1068</v>
      </c>
      <c r="G2598" s="25" t="s">
        <v>5807</v>
      </c>
      <c r="H2598" s="24">
        <v>1090</v>
      </c>
      <c r="I2598" s="27">
        <v>0.5</v>
      </c>
      <c r="J2598" s="70">
        <v>35210</v>
      </c>
      <c r="K2598" s="70">
        <f t="shared" ref="K2598:K2604" si="189">ROUND(J2598/0.35,-1)</f>
        <v>100600</v>
      </c>
      <c r="L2598" s="71">
        <v>160000</v>
      </c>
      <c r="M2598" s="71">
        <v>640</v>
      </c>
      <c r="N2598" s="70">
        <f t="shared" ref="N2598:N2604" si="190">I2598+M2598</f>
        <v>640.5</v>
      </c>
    </row>
    <row r="2599" spans="1:15" x14ac:dyDescent="0.2">
      <c r="A2599" s="67">
        <v>952</v>
      </c>
      <c r="C2599" s="72">
        <v>43444</v>
      </c>
      <c r="D2599" s="66" t="s">
        <v>4983</v>
      </c>
      <c r="E2599" s="67">
        <v>9.0500000000000007</v>
      </c>
      <c r="F2599" s="68" t="s">
        <v>4985</v>
      </c>
      <c r="G2599" s="69" t="s">
        <v>5808</v>
      </c>
      <c r="H2599" s="68">
        <v>1060</v>
      </c>
      <c r="I2599" s="70">
        <v>0.5</v>
      </c>
      <c r="J2599" s="70">
        <v>8250</v>
      </c>
      <c r="K2599" s="70">
        <f t="shared" si="189"/>
        <v>23570</v>
      </c>
      <c r="L2599" s="71">
        <v>31000</v>
      </c>
      <c r="M2599" s="71">
        <v>124</v>
      </c>
      <c r="N2599" s="70">
        <f t="shared" si="190"/>
        <v>124.5</v>
      </c>
    </row>
    <row r="2600" spans="1:15" x14ac:dyDescent="0.2">
      <c r="A2600" s="67">
        <v>959</v>
      </c>
      <c r="C2600" s="72">
        <v>43416</v>
      </c>
      <c r="D2600" s="22" t="s">
        <v>5834</v>
      </c>
      <c r="E2600" s="67">
        <v>0.503</v>
      </c>
      <c r="F2600" s="24" t="s">
        <v>5835</v>
      </c>
      <c r="G2600" s="25" t="s">
        <v>5836</v>
      </c>
      <c r="H2600" s="24">
        <v>1050</v>
      </c>
      <c r="I2600" s="27">
        <v>0.5</v>
      </c>
      <c r="J2600" s="70">
        <v>970</v>
      </c>
      <c r="K2600" s="70">
        <f t="shared" si="189"/>
        <v>2770</v>
      </c>
      <c r="L2600" s="71">
        <v>1000</v>
      </c>
      <c r="M2600" s="71">
        <v>4</v>
      </c>
      <c r="N2600" s="70">
        <f t="shared" si="190"/>
        <v>4.5</v>
      </c>
    </row>
    <row r="2601" spans="1:15" x14ac:dyDescent="0.2">
      <c r="A2601" s="67" t="s">
        <v>5799</v>
      </c>
      <c r="C2601" s="72">
        <v>43446</v>
      </c>
      <c r="D2601" s="22" t="s">
        <v>5821</v>
      </c>
      <c r="E2601" s="67">
        <v>17.420000000000002</v>
      </c>
      <c r="F2601" s="24" t="s">
        <v>5824</v>
      </c>
      <c r="G2601" s="25" t="s">
        <v>5822</v>
      </c>
      <c r="H2601" s="24">
        <v>1010</v>
      </c>
      <c r="I2601" s="27">
        <v>0.5</v>
      </c>
      <c r="J2601" s="70">
        <v>60060</v>
      </c>
      <c r="K2601" s="70">
        <f t="shared" si="189"/>
        <v>171600</v>
      </c>
      <c r="N2601" s="70">
        <f t="shared" si="190"/>
        <v>0.5</v>
      </c>
    </row>
    <row r="2602" spans="1:15" x14ac:dyDescent="0.2">
      <c r="A2602" s="67" t="s">
        <v>5800</v>
      </c>
      <c r="C2602" s="72">
        <v>43446</v>
      </c>
      <c r="D2602" s="22" t="s">
        <v>5823</v>
      </c>
      <c r="E2602" s="67">
        <v>2.0750000000000001E-2</v>
      </c>
      <c r="F2602" s="24" t="s">
        <v>5825</v>
      </c>
      <c r="G2602" s="25" t="s">
        <v>5826</v>
      </c>
      <c r="H2602" s="24">
        <v>2050</v>
      </c>
      <c r="I2602" s="27">
        <v>0.5</v>
      </c>
      <c r="J2602" s="70">
        <v>28090</v>
      </c>
      <c r="K2602" s="70">
        <f t="shared" si="189"/>
        <v>80260</v>
      </c>
      <c r="N2602" s="70">
        <f t="shared" si="190"/>
        <v>0.5</v>
      </c>
    </row>
    <row r="2603" spans="1:15" x14ac:dyDescent="0.2">
      <c r="A2603" s="67" t="s">
        <v>5780</v>
      </c>
      <c r="C2603" s="72">
        <v>43446</v>
      </c>
      <c r="D2603" s="22" t="s">
        <v>5781</v>
      </c>
      <c r="E2603" s="67">
        <v>0.2707</v>
      </c>
      <c r="F2603" s="24" t="s">
        <v>5782</v>
      </c>
      <c r="G2603" s="25" t="s">
        <v>5783</v>
      </c>
      <c r="H2603" s="24">
        <v>3010</v>
      </c>
      <c r="I2603" s="27">
        <v>0.5</v>
      </c>
      <c r="J2603" s="70">
        <v>49950</v>
      </c>
      <c r="K2603" s="70">
        <f t="shared" si="189"/>
        <v>142710</v>
      </c>
      <c r="N2603" s="70">
        <f t="shared" si="190"/>
        <v>0.5</v>
      </c>
    </row>
    <row r="2604" spans="1:15" x14ac:dyDescent="0.2">
      <c r="A2604" s="67" t="s">
        <v>5798</v>
      </c>
      <c r="C2604" s="72">
        <v>43446</v>
      </c>
      <c r="D2604" s="22" t="s">
        <v>5827</v>
      </c>
      <c r="E2604" s="67">
        <v>1.958</v>
      </c>
      <c r="F2604" s="24" t="s">
        <v>5828</v>
      </c>
      <c r="G2604" s="25" t="s">
        <v>5829</v>
      </c>
      <c r="H2604" s="24">
        <v>1190</v>
      </c>
      <c r="I2604" s="27">
        <v>0.5</v>
      </c>
      <c r="K2604" s="70">
        <f t="shared" si="189"/>
        <v>0</v>
      </c>
      <c r="N2604" s="70">
        <f t="shared" si="190"/>
        <v>0.5</v>
      </c>
    </row>
    <row r="2605" spans="1:15" x14ac:dyDescent="0.2">
      <c r="A2605" s="67">
        <v>964</v>
      </c>
      <c r="C2605" s="72">
        <v>43447</v>
      </c>
      <c r="D2605" s="22" t="s">
        <v>5801</v>
      </c>
      <c r="E2605" s="67">
        <v>45.213999999999999</v>
      </c>
      <c r="F2605" s="24" t="s">
        <v>5802</v>
      </c>
      <c r="G2605" s="25" t="s">
        <v>5803</v>
      </c>
      <c r="H2605" s="24">
        <v>1210</v>
      </c>
      <c r="I2605" s="27">
        <v>1</v>
      </c>
      <c r="J2605" s="70">
        <f>37110+79390</f>
        <v>116500</v>
      </c>
      <c r="K2605" s="70">
        <f t="shared" ref="K2605:K2624" si="191">ROUND(J2605/0.35,-1)</f>
        <v>332860</v>
      </c>
      <c r="L2605" s="71">
        <v>440700</v>
      </c>
      <c r="M2605" s="71">
        <v>1762.8</v>
      </c>
      <c r="N2605" s="70">
        <f t="shared" ref="N2605:N2624" si="192">I2605+M2605</f>
        <v>1763.8</v>
      </c>
    </row>
    <row r="2606" spans="1:15" x14ac:dyDescent="0.2">
      <c r="A2606" s="67">
        <v>965</v>
      </c>
      <c r="C2606" s="72">
        <v>43447</v>
      </c>
      <c r="D2606" s="22" t="s">
        <v>5804</v>
      </c>
      <c r="E2606" s="67">
        <v>0.14369999999999999</v>
      </c>
      <c r="F2606" s="24" t="s">
        <v>5805</v>
      </c>
      <c r="G2606" s="25" t="s">
        <v>5806</v>
      </c>
      <c r="H2606" s="24">
        <v>3010</v>
      </c>
      <c r="I2606" s="27">
        <v>0.5</v>
      </c>
      <c r="J2606" s="70">
        <v>18430</v>
      </c>
      <c r="K2606" s="70">
        <f t="shared" si="191"/>
        <v>52660</v>
      </c>
      <c r="L2606" s="71">
        <v>68000</v>
      </c>
      <c r="M2606" s="71">
        <v>272</v>
      </c>
      <c r="N2606" s="70">
        <f t="shared" si="192"/>
        <v>272.5</v>
      </c>
    </row>
    <row r="2607" spans="1:15" x14ac:dyDescent="0.2">
      <c r="A2607" s="67">
        <v>966</v>
      </c>
      <c r="C2607" s="72">
        <v>43447</v>
      </c>
      <c r="D2607" s="22" t="s">
        <v>5809</v>
      </c>
      <c r="E2607" s="67" t="s">
        <v>5811</v>
      </c>
      <c r="F2607" s="24" t="s">
        <v>5671</v>
      </c>
      <c r="G2607" s="25" t="s">
        <v>5813</v>
      </c>
      <c r="H2607" s="24">
        <v>2050</v>
      </c>
      <c r="I2607" s="27">
        <v>1.5</v>
      </c>
      <c r="J2607" s="70">
        <f>2290+910+3170</f>
        <v>6370</v>
      </c>
      <c r="K2607" s="70">
        <f t="shared" si="191"/>
        <v>18200</v>
      </c>
      <c r="L2607" s="71">
        <v>20000</v>
      </c>
      <c r="M2607" s="71">
        <v>80</v>
      </c>
      <c r="N2607" s="70">
        <f t="shared" si="192"/>
        <v>81.5</v>
      </c>
    </row>
    <row r="2608" spans="1:15" x14ac:dyDescent="0.2">
      <c r="D2608" s="22" t="s">
        <v>5810</v>
      </c>
      <c r="E2608" s="67" t="s">
        <v>5812</v>
      </c>
      <c r="K2608" s="70">
        <f t="shared" si="191"/>
        <v>0</v>
      </c>
      <c r="N2608" s="70">
        <f t="shared" si="192"/>
        <v>0</v>
      </c>
    </row>
    <row r="2609" spans="1:15" x14ac:dyDescent="0.2">
      <c r="D2609" s="22" t="s">
        <v>5668</v>
      </c>
      <c r="E2609" s="67" t="s">
        <v>5669</v>
      </c>
      <c r="K2609" s="70">
        <f t="shared" si="191"/>
        <v>0</v>
      </c>
      <c r="N2609" s="70">
        <f t="shared" si="192"/>
        <v>0</v>
      </c>
    </row>
    <row r="2610" spans="1:15" x14ac:dyDescent="0.2">
      <c r="A2610" s="67" t="s">
        <v>5814</v>
      </c>
      <c r="C2610" s="72">
        <v>43448</v>
      </c>
      <c r="D2610" s="22" t="s">
        <v>5815</v>
      </c>
      <c r="E2610" s="67" t="s">
        <v>5818</v>
      </c>
      <c r="F2610" s="24" t="s">
        <v>5819</v>
      </c>
      <c r="G2610" s="25" t="s">
        <v>5820</v>
      </c>
      <c r="H2610" s="24">
        <v>3010</v>
      </c>
      <c r="I2610" s="27">
        <v>1.5</v>
      </c>
      <c r="J2610" s="70">
        <v>17530</v>
      </c>
      <c r="K2610" s="70">
        <f t="shared" si="191"/>
        <v>50090</v>
      </c>
      <c r="N2610" s="70">
        <f t="shared" si="192"/>
        <v>1.5</v>
      </c>
    </row>
    <row r="2611" spans="1:15" x14ac:dyDescent="0.2">
      <c r="D2611" s="22" t="s">
        <v>5816</v>
      </c>
      <c r="E2611" s="67">
        <v>0.32400000000000001</v>
      </c>
      <c r="F2611" s="24" t="s">
        <v>87</v>
      </c>
      <c r="G2611" s="25" t="s">
        <v>87</v>
      </c>
      <c r="H2611" s="24">
        <v>1190</v>
      </c>
      <c r="K2611" s="70">
        <f t="shared" si="191"/>
        <v>0</v>
      </c>
      <c r="N2611" s="70">
        <f t="shared" si="192"/>
        <v>0</v>
      </c>
    </row>
    <row r="2612" spans="1:15" x14ac:dyDescent="0.2">
      <c r="D2612" s="22" t="s">
        <v>5817</v>
      </c>
      <c r="E2612" s="67">
        <v>0.04</v>
      </c>
      <c r="F2612" s="24" t="s">
        <v>87</v>
      </c>
      <c r="G2612" s="25" t="s">
        <v>87</v>
      </c>
      <c r="H2612" s="24">
        <v>1190</v>
      </c>
      <c r="K2612" s="70">
        <f t="shared" si="191"/>
        <v>0</v>
      </c>
      <c r="N2612" s="70">
        <f t="shared" si="192"/>
        <v>0</v>
      </c>
    </row>
    <row r="2613" spans="1:15" x14ac:dyDescent="0.2">
      <c r="A2613" s="67" t="s">
        <v>5830</v>
      </c>
      <c r="C2613" s="72">
        <v>43448</v>
      </c>
      <c r="D2613" s="22" t="s">
        <v>5831</v>
      </c>
      <c r="E2613" s="67">
        <v>9.1282999999999994</v>
      </c>
      <c r="F2613" s="24" t="s">
        <v>5832</v>
      </c>
      <c r="G2613" s="25" t="s">
        <v>5833</v>
      </c>
      <c r="H2613" s="24">
        <v>1180</v>
      </c>
      <c r="I2613" s="27">
        <v>0.5</v>
      </c>
      <c r="J2613" s="70">
        <v>38650</v>
      </c>
      <c r="K2613" s="70">
        <f t="shared" si="191"/>
        <v>110430</v>
      </c>
      <c r="N2613" s="70">
        <f t="shared" si="192"/>
        <v>0.5</v>
      </c>
    </row>
    <row r="2614" spans="1:15" x14ac:dyDescent="0.2">
      <c r="A2614" s="67">
        <v>967</v>
      </c>
      <c r="C2614" s="72">
        <v>43448</v>
      </c>
      <c r="D2614" s="22" t="s">
        <v>5831</v>
      </c>
      <c r="E2614" s="67">
        <v>9.1282999999999994</v>
      </c>
      <c r="F2614" s="24" t="s">
        <v>5833</v>
      </c>
      <c r="G2614" s="25" t="s">
        <v>5837</v>
      </c>
      <c r="H2614" s="24">
        <v>1180</v>
      </c>
      <c r="I2614" s="27">
        <v>0.5</v>
      </c>
      <c r="J2614" s="70">
        <v>38650</v>
      </c>
      <c r="K2614" s="70">
        <f t="shared" si="191"/>
        <v>110430</v>
      </c>
      <c r="L2614" s="71">
        <v>129900</v>
      </c>
      <c r="M2614" s="71">
        <v>519.6</v>
      </c>
      <c r="N2614" s="70">
        <f t="shared" si="192"/>
        <v>520.1</v>
      </c>
    </row>
    <row r="2615" spans="1:15" s="43" customFormat="1" x14ac:dyDescent="0.2">
      <c r="A2615" s="39">
        <v>968</v>
      </c>
      <c r="B2615" s="40"/>
      <c r="C2615" s="41">
        <v>43448</v>
      </c>
      <c r="D2615" s="42" t="s">
        <v>5838</v>
      </c>
      <c r="E2615" s="39">
        <v>5.9329999999999998</v>
      </c>
      <c r="F2615" s="43" t="s">
        <v>5839</v>
      </c>
      <c r="G2615" s="44" t="s">
        <v>5840</v>
      </c>
      <c r="H2615" s="43">
        <v>1180</v>
      </c>
      <c r="I2615" s="45">
        <v>0.5</v>
      </c>
      <c r="J2615" s="45">
        <v>50340</v>
      </c>
      <c r="K2615" s="45">
        <f t="shared" si="191"/>
        <v>143830</v>
      </c>
      <c r="L2615" s="46">
        <v>66000</v>
      </c>
      <c r="M2615" s="46">
        <v>264</v>
      </c>
      <c r="N2615" s="45">
        <f t="shared" si="192"/>
        <v>264.5</v>
      </c>
      <c r="O2615" s="47"/>
    </row>
    <row r="2616" spans="1:15" x14ac:dyDescent="0.2">
      <c r="K2616" s="70"/>
      <c r="N2616" s="70">
        <f>SUM(N2598:N2615)</f>
        <v>3675.9</v>
      </c>
      <c r="O2616" s="36">
        <v>69756</v>
      </c>
    </row>
    <row r="2617" spans="1:15" x14ac:dyDescent="0.2">
      <c r="K2617" s="70"/>
      <c r="N2617" s="70"/>
    </row>
    <row r="2618" spans="1:15" x14ac:dyDescent="0.2">
      <c r="A2618" s="67">
        <v>969</v>
      </c>
      <c r="C2618" s="72">
        <v>43448</v>
      </c>
      <c r="D2618" s="22" t="s">
        <v>5843</v>
      </c>
      <c r="E2618" s="67" t="s">
        <v>5844</v>
      </c>
      <c r="F2618" s="24" t="s">
        <v>5845</v>
      </c>
      <c r="G2618" s="106" t="s">
        <v>5846</v>
      </c>
      <c r="H2618" s="24">
        <v>3010</v>
      </c>
      <c r="I2618" s="27">
        <v>0.5</v>
      </c>
      <c r="J2618" s="70">
        <v>10790</v>
      </c>
      <c r="K2618" s="70">
        <f t="shared" si="191"/>
        <v>30830</v>
      </c>
      <c r="L2618" s="71">
        <v>6000</v>
      </c>
      <c r="M2618" s="71">
        <v>24</v>
      </c>
      <c r="N2618" s="70">
        <f t="shared" si="192"/>
        <v>24.5</v>
      </c>
    </row>
    <row r="2619" spans="1:15" x14ac:dyDescent="0.2">
      <c r="K2619" s="70">
        <f t="shared" si="191"/>
        <v>0</v>
      </c>
      <c r="N2619" s="70">
        <f t="shared" si="192"/>
        <v>0</v>
      </c>
    </row>
    <row r="2620" spans="1:15" x14ac:dyDescent="0.2">
      <c r="A2620" s="67" t="s">
        <v>5842</v>
      </c>
      <c r="C2620" s="72">
        <v>43448</v>
      </c>
      <c r="D2620" s="22" t="s">
        <v>5858</v>
      </c>
      <c r="E2620" s="67" t="s">
        <v>5859</v>
      </c>
      <c r="F2620" s="24" t="s">
        <v>5860</v>
      </c>
      <c r="G2620" s="25" t="s">
        <v>5861</v>
      </c>
      <c r="H2620" s="24">
        <v>2010</v>
      </c>
      <c r="I2620" s="27">
        <v>0.5</v>
      </c>
      <c r="J2620" s="70">
        <v>23440</v>
      </c>
      <c r="K2620" s="70">
        <f t="shared" si="191"/>
        <v>66970</v>
      </c>
      <c r="N2620" s="70">
        <f t="shared" si="192"/>
        <v>0.5</v>
      </c>
      <c r="O2620" s="105"/>
    </row>
    <row r="2621" spans="1:15" x14ac:dyDescent="0.2">
      <c r="A2621" s="67" t="s">
        <v>5847</v>
      </c>
      <c r="C2621" s="72">
        <v>43448</v>
      </c>
      <c r="D2621" s="22" t="s">
        <v>2096</v>
      </c>
      <c r="E2621" s="67" t="s">
        <v>2912</v>
      </c>
      <c r="F2621" s="24" t="s">
        <v>5848</v>
      </c>
      <c r="G2621" s="25" t="s">
        <v>5849</v>
      </c>
      <c r="H2621" s="24">
        <v>2010</v>
      </c>
      <c r="I2621" s="27">
        <v>0.5</v>
      </c>
      <c r="J2621" s="70">
        <v>13990</v>
      </c>
      <c r="K2621" s="70">
        <f t="shared" si="191"/>
        <v>39970</v>
      </c>
      <c r="N2621" s="70">
        <f t="shared" si="192"/>
        <v>0.5</v>
      </c>
    </row>
    <row r="2622" spans="1:15" x14ac:dyDescent="0.2">
      <c r="A2622" s="67" t="s">
        <v>5850</v>
      </c>
      <c r="C2622" s="72">
        <v>43448</v>
      </c>
      <c r="D2622" s="22" t="s">
        <v>5851</v>
      </c>
      <c r="E2622" s="67">
        <v>5.1700000000000003E-2</v>
      </c>
      <c r="F2622" s="24" t="s">
        <v>5856</v>
      </c>
      <c r="G2622" s="25" t="s">
        <v>5857</v>
      </c>
      <c r="H2622" s="24">
        <v>3010</v>
      </c>
      <c r="I2622" s="27">
        <v>2.5</v>
      </c>
      <c r="J2622" s="70">
        <v>48160</v>
      </c>
      <c r="K2622" s="70">
        <f t="shared" si="191"/>
        <v>137600</v>
      </c>
      <c r="N2622" s="70">
        <f t="shared" si="192"/>
        <v>2.5</v>
      </c>
    </row>
    <row r="2623" spans="1:15" x14ac:dyDescent="0.2">
      <c r="D2623" s="22" t="s">
        <v>5852</v>
      </c>
      <c r="E2623" s="67">
        <v>0.24329999999999999</v>
      </c>
      <c r="F2623" s="24" t="s">
        <v>87</v>
      </c>
      <c r="G2623" s="68" t="s">
        <v>87</v>
      </c>
      <c r="K2623" s="70">
        <f t="shared" si="191"/>
        <v>0</v>
      </c>
      <c r="N2623" s="70">
        <f t="shared" si="192"/>
        <v>0</v>
      </c>
    </row>
    <row r="2624" spans="1:15" x14ac:dyDescent="0.2">
      <c r="D2624" s="22" t="s">
        <v>5853</v>
      </c>
      <c r="E2624" s="67">
        <v>0.14030000000000001</v>
      </c>
      <c r="F2624" s="68" t="s">
        <v>87</v>
      </c>
      <c r="G2624" s="68" t="s">
        <v>87</v>
      </c>
      <c r="K2624" s="70">
        <f t="shared" si="191"/>
        <v>0</v>
      </c>
      <c r="N2624" s="70">
        <f t="shared" si="192"/>
        <v>0</v>
      </c>
    </row>
    <row r="2625" spans="1:15" x14ac:dyDescent="0.2">
      <c r="D2625" s="22" t="s">
        <v>5854</v>
      </c>
      <c r="E2625" s="67">
        <v>0.23849999999999999</v>
      </c>
      <c r="F2625" s="68" t="s">
        <v>87</v>
      </c>
      <c r="G2625" s="68" t="s">
        <v>87</v>
      </c>
      <c r="K2625" s="70">
        <f t="shared" ref="K2625:K2682" si="193">ROUND(J2625/0.35,-1)</f>
        <v>0</v>
      </c>
      <c r="N2625" s="70">
        <f t="shared" ref="N2625:N2682" si="194">I2625+M2625</f>
        <v>0</v>
      </c>
    </row>
    <row r="2626" spans="1:15" x14ac:dyDescent="0.2">
      <c r="D2626" s="22" t="s">
        <v>5855</v>
      </c>
      <c r="E2626" s="67">
        <v>5.1999999999999998E-2</v>
      </c>
      <c r="F2626" s="68" t="s">
        <v>87</v>
      </c>
      <c r="G2626" s="68" t="s">
        <v>87</v>
      </c>
      <c r="K2626" s="70">
        <f t="shared" si="193"/>
        <v>0</v>
      </c>
      <c r="N2626" s="70">
        <f t="shared" si="194"/>
        <v>0</v>
      </c>
    </row>
    <row r="2627" spans="1:15" x14ac:dyDescent="0.2">
      <c r="A2627" s="67">
        <v>970</v>
      </c>
      <c r="C2627" s="72">
        <v>43448</v>
      </c>
      <c r="D2627" s="22" t="s">
        <v>5867</v>
      </c>
      <c r="E2627" s="67">
        <v>0.23300000000000001</v>
      </c>
      <c r="F2627" s="24" t="s">
        <v>5868</v>
      </c>
      <c r="G2627" s="25" t="s">
        <v>5231</v>
      </c>
      <c r="H2627" s="24">
        <v>2030</v>
      </c>
      <c r="I2627" s="27">
        <v>0.5</v>
      </c>
      <c r="J2627" s="70">
        <v>19950</v>
      </c>
      <c r="K2627" s="70">
        <f t="shared" si="193"/>
        <v>57000</v>
      </c>
      <c r="L2627" s="71">
        <v>68800</v>
      </c>
      <c r="M2627" s="71">
        <v>275.2</v>
      </c>
      <c r="N2627" s="70">
        <f t="shared" si="194"/>
        <v>275.7</v>
      </c>
    </row>
    <row r="2628" spans="1:15" s="43" customFormat="1" x14ac:dyDescent="0.2">
      <c r="A2628" s="39">
        <v>971</v>
      </c>
      <c r="B2628" s="40"/>
      <c r="C2628" s="41">
        <v>43451</v>
      </c>
      <c r="D2628" s="42" t="s">
        <v>5869</v>
      </c>
      <c r="E2628" s="39" t="s">
        <v>5870</v>
      </c>
      <c r="F2628" s="43" t="s">
        <v>5139</v>
      </c>
      <c r="G2628" s="44" t="s">
        <v>5622</v>
      </c>
      <c r="H2628" s="43">
        <v>3010</v>
      </c>
      <c r="I2628" s="45">
        <v>0.5</v>
      </c>
      <c r="J2628" s="45">
        <v>11160</v>
      </c>
      <c r="K2628" s="45">
        <f t="shared" si="193"/>
        <v>31890</v>
      </c>
      <c r="L2628" s="46">
        <v>8000</v>
      </c>
      <c r="M2628" s="46">
        <v>32</v>
      </c>
      <c r="N2628" s="45">
        <f t="shared" si="194"/>
        <v>32.5</v>
      </c>
      <c r="O2628" s="47"/>
    </row>
    <row r="2629" spans="1:15" x14ac:dyDescent="0.2">
      <c r="A2629" s="24"/>
      <c r="B2629" s="24"/>
      <c r="C2629" s="24"/>
      <c r="D2629" s="24"/>
      <c r="E2629" s="24"/>
      <c r="G2629" s="24"/>
      <c r="I2629" s="24"/>
      <c r="J2629" s="24"/>
      <c r="K2629" s="24"/>
      <c r="L2629" s="24"/>
      <c r="M2629" s="68"/>
      <c r="N2629" s="70">
        <f>SUM(N2618:N2628)</f>
        <v>336.2</v>
      </c>
      <c r="O2629" s="36">
        <v>69784</v>
      </c>
    </row>
    <row r="2630" spans="1:15" x14ac:dyDescent="0.2">
      <c r="K2630" s="70"/>
      <c r="N2630" s="70"/>
    </row>
    <row r="2631" spans="1:15" s="68" customFormat="1" x14ac:dyDescent="0.2">
      <c r="A2631" s="67">
        <v>957</v>
      </c>
      <c r="B2631" s="21"/>
      <c r="C2631" s="72">
        <v>43445</v>
      </c>
      <c r="D2631" s="66" t="s">
        <v>180</v>
      </c>
      <c r="E2631" s="67">
        <v>0.51500000000000001</v>
      </c>
      <c r="F2631" s="68" t="s">
        <v>460</v>
      </c>
      <c r="G2631" s="69" t="s">
        <v>5881</v>
      </c>
      <c r="H2631" s="68">
        <v>1100</v>
      </c>
      <c r="I2631" s="70">
        <v>1</v>
      </c>
      <c r="J2631" s="70">
        <v>24490</v>
      </c>
      <c r="K2631" s="70">
        <f>ROUND(J2631/0.35,-1)</f>
        <v>69970</v>
      </c>
      <c r="L2631" s="71">
        <v>134230</v>
      </c>
      <c r="M2631" s="71">
        <v>536.91999999999996</v>
      </c>
      <c r="N2631" s="70">
        <f>I2631+M2631</f>
        <v>537.91999999999996</v>
      </c>
      <c r="O2631" s="108"/>
    </row>
    <row r="2632" spans="1:15" s="68" customFormat="1" x14ac:dyDescent="0.2">
      <c r="A2632" s="67"/>
      <c r="B2632" s="21"/>
      <c r="C2632" s="72"/>
      <c r="D2632" s="66" t="s">
        <v>181</v>
      </c>
      <c r="E2632" s="67">
        <v>0.5</v>
      </c>
      <c r="F2632" s="68" t="s">
        <v>87</v>
      </c>
      <c r="G2632" s="69" t="s">
        <v>87</v>
      </c>
      <c r="I2632" s="70"/>
      <c r="J2632" s="70"/>
      <c r="K2632" s="70"/>
      <c r="L2632" s="71"/>
      <c r="M2632" s="71"/>
      <c r="N2632" s="70"/>
      <c r="O2632" s="108"/>
    </row>
    <row r="2633" spans="1:15" x14ac:dyDescent="0.2">
      <c r="A2633" s="67" t="s">
        <v>5841</v>
      </c>
      <c r="C2633" s="72">
        <v>43448</v>
      </c>
      <c r="D2633" s="22" t="s">
        <v>5862</v>
      </c>
      <c r="E2633" s="67" t="s">
        <v>5864</v>
      </c>
      <c r="F2633" s="24" t="s">
        <v>5865</v>
      </c>
      <c r="G2633" s="25" t="s">
        <v>5866</v>
      </c>
      <c r="H2633" s="24">
        <v>2050</v>
      </c>
      <c r="I2633" s="27">
        <v>1</v>
      </c>
      <c r="J2633" s="70">
        <v>5260</v>
      </c>
      <c r="K2633" s="70">
        <f>ROUND(J2633/0.35,-1)</f>
        <v>15030</v>
      </c>
      <c r="N2633" s="70">
        <f>I2633+M2633</f>
        <v>1</v>
      </c>
      <c r="O2633" s="105"/>
    </row>
    <row r="2634" spans="1:15" x14ac:dyDescent="0.2">
      <c r="D2634" s="66" t="s">
        <v>5863</v>
      </c>
      <c r="E2634" s="67" t="s">
        <v>5864</v>
      </c>
      <c r="F2634" s="68" t="s">
        <v>87</v>
      </c>
      <c r="G2634" s="69" t="s">
        <v>87</v>
      </c>
      <c r="H2634" s="68"/>
      <c r="I2634" s="70"/>
      <c r="K2634" s="70"/>
      <c r="N2634" s="70"/>
      <c r="O2634" s="107"/>
    </row>
    <row r="2635" spans="1:15" x14ac:dyDescent="0.2">
      <c r="A2635" s="67">
        <v>972</v>
      </c>
      <c r="C2635" s="72">
        <v>43451</v>
      </c>
      <c r="D2635" s="22" t="s">
        <v>5871</v>
      </c>
      <c r="E2635" s="67">
        <v>0.40500000000000003</v>
      </c>
      <c r="F2635" s="24" t="s">
        <v>5872</v>
      </c>
      <c r="G2635" s="25" t="s">
        <v>5873</v>
      </c>
      <c r="H2635" s="24">
        <v>1120</v>
      </c>
      <c r="I2635" s="27">
        <v>0.5</v>
      </c>
      <c r="J2635" s="70">
        <v>3270</v>
      </c>
      <c r="K2635" s="70">
        <f>ROUND(J2635/0.35,-1)</f>
        <v>9340</v>
      </c>
      <c r="L2635" s="71">
        <v>6075</v>
      </c>
      <c r="M2635" s="71">
        <v>24.4</v>
      </c>
      <c r="N2635" s="70">
        <f>I2635+M2635</f>
        <v>24.9</v>
      </c>
    </row>
    <row r="2636" spans="1:15" x14ac:dyDescent="0.2">
      <c r="A2636" s="67" t="s">
        <v>5874</v>
      </c>
      <c r="C2636" s="72">
        <v>43451</v>
      </c>
      <c r="D2636" s="22" t="s">
        <v>5467</v>
      </c>
      <c r="E2636" s="67" t="s">
        <v>5468</v>
      </c>
      <c r="F2636" s="24" t="s">
        <v>5875</v>
      </c>
      <c r="G2636" s="25" t="s">
        <v>5876</v>
      </c>
      <c r="H2636" s="24">
        <v>1190</v>
      </c>
      <c r="I2636" s="27">
        <v>2</v>
      </c>
      <c r="J2636" s="70">
        <f>2180+1860+8450+1240</f>
        <v>13730</v>
      </c>
      <c r="K2636" s="70">
        <f t="shared" si="193"/>
        <v>39230</v>
      </c>
      <c r="N2636" s="70">
        <f t="shared" si="194"/>
        <v>2</v>
      </c>
    </row>
    <row r="2637" spans="1:15" x14ac:dyDescent="0.2">
      <c r="D2637" s="22" t="s">
        <v>5479</v>
      </c>
      <c r="E2637" s="67" t="s">
        <v>5468</v>
      </c>
      <c r="F2637" s="24" t="s">
        <v>87</v>
      </c>
      <c r="G2637" s="25" t="s">
        <v>87</v>
      </c>
      <c r="K2637" s="70">
        <f t="shared" si="193"/>
        <v>0</v>
      </c>
      <c r="N2637" s="70">
        <f t="shared" si="194"/>
        <v>0</v>
      </c>
    </row>
    <row r="2638" spans="1:15" x14ac:dyDescent="0.2">
      <c r="D2638" s="22" t="s">
        <v>5480</v>
      </c>
      <c r="E2638" s="67" t="s">
        <v>5468</v>
      </c>
      <c r="F2638" s="24" t="s">
        <v>87</v>
      </c>
      <c r="G2638" s="25" t="s">
        <v>87</v>
      </c>
      <c r="K2638" s="70">
        <f t="shared" si="193"/>
        <v>0</v>
      </c>
      <c r="N2638" s="70">
        <f t="shared" si="194"/>
        <v>0</v>
      </c>
    </row>
    <row r="2639" spans="1:15" x14ac:dyDescent="0.2">
      <c r="D2639" s="22" t="s">
        <v>5475</v>
      </c>
      <c r="E2639" s="67" t="s">
        <v>5051</v>
      </c>
      <c r="F2639" s="24" t="s">
        <v>87</v>
      </c>
      <c r="G2639" s="25" t="s">
        <v>87</v>
      </c>
      <c r="K2639" s="70">
        <f t="shared" si="193"/>
        <v>0</v>
      </c>
      <c r="N2639" s="70">
        <f t="shared" si="194"/>
        <v>0</v>
      </c>
    </row>
    <row r="2640" spans="1:15" x14ac:dyDescent="0.2">
      <c r="A2640" s="67">
        <v>973</v>
      </c>
      <c r="C2640" s="72">
        <v>43452</v>
      </c>
      <c r="D2640" s="22" t="s">
        <v>5877</v>
      </c>
      <c r="E2640" s="67">
        <v>11.295</v>
      </c>
      <c r="F2640" s="24" t="s">
        <v>5879</v>
      </c>
      <c r="G2640" s="25" t="s">
        <v>5880</v>
      </c>
      <c r="H2640" s="24">
        <v>1060</v>
      </c>
      <c r="I2640" s="27">
        <v>1</v>
      </c>
      <c r="J2640" s="70">
        <v>72620</v>
      </c>
      <c r="K2640" s="70">
        <f t="shared" si="193"/>
        <v>207490</v>
      </c>
      <c r="L2640" s="71">
        <v>195000</v>
      </c>
      <c r="M2640" s="71">
        <v>780</v>
      </c>
      <c r="N2640" s="70">
        <f t="shared" si="194"/>
        <v>781</v>
      </c>
    </row>
    <row r="2641" spans="1:15" x14ac:dyDescent="0.2">
      <c r="D2641" s="22" t="s">
        <v>5878</v>
      </c>
      <c r="E2641" s="67">
        <v>16.229199999999999</v>
      </c>
      <c r="F2641" s="24" t="s">
        <v>87</v>
      </c>
      <c r="G2641" s="25" t="s">
        <v>87</v>
      </c>
      <c r="K2641" s="70">
        <f t="shared" si="193"/>
        <v>0</v>
      </c>
      <c r="N2641" s="70">
        <f t="shared" si="194"/>
        <v>0</v>
      </c>
    </row>
    <row r="2642" spans="1:15" s="43" customFormat="1" x14ac:dyDescent="0.2">
      <c r="A2642" s="39">
        <v>974</v>
      </c>
      <c r="B2642" s="40"/>
      <c r="C2642" s="41">
        <v>43452</v>
      </c>
      <c r="D2642" s="42" t="s">
        <v>5882</v>
      </c>
      <c r="E2642" s="39">
        <v>231.624</v>
      </c>
      <c r="F2642" s="43" t="s">
        <v>5883</v>
      </c>
      <c r="G2642" s="44" t="s">
        <v>5884</v>
      </c>
      <c r="H2642" s="43">
        <v>1140</v>
      </c>
      <c r="I2642" s="45">
        <v>0.5</v>
      </c>
      <c r="J2642" s="45">
        <v>304120</v>
      </c>
      <c r="K2642" s="45">
        <f t="shared" si="193"/>
        <v>868910</v>
      </c>
      <c r="L2642" s="46">
        <v>900000</v>
      </c>
      <c r="M2642" s="46">
        <v>3600</v>
      </c>
      <c r="N2642" s="45">
        <f t="shared" si="194"/>
        <v>3600.5</v>
      </c>
      <c r="O2642" s="47"/>
    </row>
    <row r="2643" spans="1:15" x14ac:dyDescent="0.2">
      <c r="K2643" s="70"/>
      <c r="N2643" s="70">
        <f>SUM(N2631:N2642)</f>
        <v>4947.32</v>
      </c>
      <c r="O2643" s="36">
        <v>69802</v>
      </c>
    </row>
    <row r="2644" spans="1:15" x14ac:dyDescent="0.2">
      <c r="K2644" s="70"/>
      <c r="N2644" s="70"/>
    </row>
    <row r="2645" spans="1:15" x14ac:dyDescent="0.2">
      <c r="A2645" s="67">
        <v>975</v>
      </c>
      <c r="C2645" s="72">
        <v>43452</v>
      </c>
      <c r="D2645" s="22" t="s">
        <v>5885</v>
      </c>
      <c r="E2645" s="67">
        <v>0.36159999999999998</v>
      </c>
      <c r="F2645" s="24" t="s">
        <v>5886</v>
      </c>
      <c r="G2645" s="25" t="s">
        <v>5887</v>
      </c>
      <c r="H2645" s="24">
        <v>3010</v>
      </c>
      <c r="I2645" s="27">
        <v>0.5</v>
      </c>
      <c r="J2645" s="70">
        <v>56230</v>
      </c>
      <c r="K2645" s="70">
        <f t="shared" si="193"/>
        <v>160660</v>
      </c>
      <c r="L2645" s="71">
        <v>167500</v>
      </c>
      <c r="M2645" s="71">
        <v>670</v>
      </c>
      <c r="N2645" s="70">
        <f t="shared" si="194"/>
        <v>670.5</v>
      </c>
    </row>
    <row r="2646" spans="1:15" x14ac:dyDescent="0.2">
      <c r="A2646" s="67" t="s">
        <v>5888</v>
      </c>
      <c r="C2646" s="72">
        <v>43452</v>
      </c>
      <c r="D2646" s="22" t="s">
        <v>5889</v>
      </c>
      <c r="E2646" s="67">
        <v>0.23760000000000001</v>
      </c>
      <c r="F2646" s="24" t="s">
        <v>5890</v>
      </c>
      <c r="G2646" s="25" t="s">
        <v>5891</v>
      </c>
      <c r="H2646" s="24">
        <v>3010</v>
      </c>
      <c r="I2646" s="27">
        <v>0.5</v>
      </c>
      <c r="J2646" s="70">
        <v>31190</v>
      </c>
      <c r="K2646" s="70">
        <f t="shared" si="193"/>
        <v>89110</v>
      </c>
      <c r="N2646" s="70">
        <f t="shared" si="194"/>
        <v>0.5</v>
      </c>
    </row>
    <row r="2647" spans="1:15" x14ac:dyDescent="0.2">
      <c r="A2647" s="67" t="s">
        <v>5892</v>
      </c>
      <c r="C2647" s="72">
        <v>43452</v>
      </c>
      <c r="D2647" s="22" t="s">
        <v>4324</v>
      </c>
      <c r="E2647" s="67">
        <v>5.7359999999999998</v>
      </c>
      <c r="F2647" s="24" t="s">
        <v>5893</v>
      </c>
      <c r="G2647" s="25" t="s">
        <v>4862</v>
      </c>
      <c r="H2647" s="24">
        <v>1150</v>
      </c>
      <c r="I2647" s="27">
        <v>0.5</v>
      </c>
      <c r="J2647" s="70">
        <v>38810</v>
      </c>
      <c r="K2647" s="70">
        <f t="shared" si="193"/>
        <v>110890</v>
      </c>
      <c r="N2647" s="70">
        <f t="shared" si="194"/>
        <v>0.5</v>
      </c>
    </row>
    <row r="2648" spans="1:15" x14ac:dyDescent="0.2">
      <c r="A2648" s="67" t="s">
        <v>5894</v>
      </c>
      <c r="C2648" s="72">
        <v>43454</v>
      </c>
      <c r="D2648" s="22" t="s">
        <v>5895</v>
      </c>
      <c r="E2648" s="67">
        <v>8.4529999999999994</v>
      </c>
      <c r="F2648" s="24" t="s">
        <v>5897</v>
      </c>
      <c r="G2648" s="25" t="s">
        <v>5898</v>
      </c>
      <c r="H2648" s="24">
        <v>1100</v>
      </c>
      <c r="I2648" s="27">
        <v>1</v>
      </c>
      <c r="J2648" s="70">
        <v>84870</v>
      </c>
      <c r="K2648" s="70">
        <f t="shared" si="193"/>
        <v>242490</v>
      </c>
      <c r="N2648" s="70">
        <f t="shared" si="194"/>
        <v>1</v>
      </c>
    </row>
    <row r="2649" spans="1:15" x14ac:dyDescent="0.2">
      <c r="D2649" s="22" t="s">
        <v>5896</v>
      </c>
      <c r="E2649" s="67">
        <v>1.5469999999999999</v>
      </c>
      <c r="F2649" s="24" t="s">
        <v>87</v>
      </c>
      <c r="G2649" s="68" t="s">
        <v>87</v>
      </c>
      <c r="K2649" s="70">
        <f t="shared" si="193"/>
        <v>0</v>
      </c>
      <c r="N2649" s="70">
        <f t="shared" si="194"/>
        <v>0</v>
      </c>
    </row>
    <row r="2650" spans="1:15" x14ac:dyDescent="0.2">
      <c r="A2650" s="67" t="s">
        <v>5899</v>
      </c>
      <c r="C2650" s="72">
        <v>43454</v>
      </c>
      <c r="D2650" s="22" t="s">
        <v>5900</v>
      </c>
      <c r="E2650" s="67">
        <v>0.45069999999999999</v>
      </c>
      <c r="F2650" s="24" t="s">
        <v>5902</v>
      </c>
      <c r="G2650" s="25" t="s">
        <v>5903</v>
      </c>
      <c r="H2650" s="24">
        <v>2030</v>
      </c>
      <c r="I2650" s="27">
        <v>1</v>
      </c>
      <c r="J2650" s="70">
        <v>19540</v>
      </c>
      <c r="K2650" s="70">
        <f t="shared" si="193"/>
        <v>55830</v>
      </c>
      <c r="N2650" s="70">
        <f t="shared" si="194"/>
        <v>1</v>
      </c>
    </row>
    <row r="2651" spans="1:15" x14ac:dyDescent="0.2">
      <c r="D2651" s="22" t="s">
        <v>5901</v>
      </c>
      <c r="E2651" s="67">
        <v>1.2999999999999999E-2</v>
      </c>
      <c r="F2651" s="24" t="s">
        <v>87</v>
      </c>
      <c r="G2651" s="25" t="s">
        <v>87</v>
      </c>
      <c r="K2651" s="70">
        <f t="shared" si="193"/>
        <v>0</v>
      </c>
      <c r="N2651" s="70">
        <f t="shared" si="194"/>
        <v>0</v>
      </c>
    </row>
    <row r="2652" spans="1:15" s="43" customFormat="1" x14ac:dyDescent="0.2">
      <c r="A2652" s="39">
        <v>978</v>
      </c>
      <c r="B2652" s="40"/>
      <c r="C2652" s="41">
        <v>43454</v>
      </c>
      <c r="D2652" s="42" t="s">
        <v>5904</v>
      </c>
      <c r="E2652" s="39">
        <v>0.314</v>
      </c>
      <c r="F2652" s="43" t="s">
        <v>5905</v>
      </c>
      <c r="G2652" s="44" t="s">
        <v>5906</v>
      </c>
      <c r="H2652" s="43">
        <v>3010</v>
      </c>
      <c r="I2652" s="45">
        <v>0.5</v>
      </c>
      <c r="J2652" s="45">
        <v>550</v>
      </c>
      <c r="K2652" s="45">
        <f t="shared" si="193"/>
        <v>1570</v>
      </c>
      <c r="L2652" s="46">
        <v>24000</v>
      </c>
      <c r="M2652" s="46">
        <v>96</v>
      </c>
      <c r="N2652" s="45">
        <f t="shared" si="194"/>
        <v>96.5</v>
      </c>
      <c r="O2652" s="47"/>
    </row>
    <row r="2653" spans="1:15" x14ac:dyDescent="0.2">
      <c r="K2653" s="70"/>
      <c r="N2653" s="70">
        <f>SUM(N2645:N2652)</f>
        <v>770</v>
      </c>
      <c r="O2653" s="36">
        <v>69836</v>
      </c>
    </row>
    <row r="2654" spans="1:15" x14ac:dyDescent="0.2">
      <c r="K2654" s="70"/>
      <c r="N2654" s="70"/>
    </row>
    <row r="2655" spans="1:15" x14ac:dyDescent="0.2">
      <c r="A2655" s="67">
        <v>976</v>
      </c>
      <c r="C2655" s="72">
        <v>43452</v>
      </c>
      <c r="D2655" s="22" t="s">
        <v>5815</v>
      </c>
      <c r="E2655" s="67">
        <v>0.53539999999999999</v>
      </c>
      <c r="F2655" s="24" t="s">
        <v>5820</v>
      </c>
      <c r="G2655" s="25" t="s">
        <v>5948</v>
      </c>
      <c r="H2655" s="24">
        <v>1190</v>
      </c>
      <c r="I2655" s="27">
        <v>1.5</v>
      </c>
      <c r="J2655" s="70">
        <v>17530</v>
      </c>
      <c r="K2655" s="70">
        <f t="shared" si="193"/>
        <v>50090</v>
      </c>
      <c r="L2655" s="71">
        <v>30000</v>
      </c>
      <c r="M2655" s="71">
        <v>120</v>
      </c>
      <c r="N2655" s="70">
        <f t="shared" si="194"/>
        <v>121.5</v>
      </c>
    </row>
    <row r="2656" spans="1:15" s="68" customFormat="1" x14ac:dyDescent="0.2">
      <c r="A2656" s="67"/>
      <c r="B2656" s="21"/>
      <c r="C2656" s="72"/>
      <c r="D2656" s="66" t="s">
        <v>5949</v>
      </c>
      <c r="E2656" s="67">
        <v>0.32400000000000001</v>
      </c>
      <c r="F2656" s="68" t="s">
        <v>87</v>
      </c>
      <c r="G2656" s="69" t="s">
        <v>87</v>
      </c>
      <c r="I2656" s="70"/>
      <c r="J2656" s="70"/>
      <c r="K2656" s="70"/>
      <c r="L2656" s="71"/>
      <c r="M2656" s="71"/>
      <c r="N2656" s="70"/>
      <c r="O2656" s="110"/>
    </row>
    <row r="2657" spans="1:15" s="68" customFormat="1" x14ac:dyDescent="0.2">
      <c r="A2657" s="67"/>
      <c r="B2657" s="21"/>
      <c r="C2657" s="72"/>
      <c r="D2657" s="66" t="s">
        <v>5950</v>
      </c>
      <c r="E2657" s="67">
        <v>0.04</v>
      </c>
      <c r="F2657" s="68" t="s">
        <v>87</v>
      </c>
      <c r="G2657" s="69" t="s">
        <v>87</v>
      </c>
      <c r="I2657" s="70"/>
      <c r="J2657" s="70"/>
      <c r="K2657" s="70"/>
      <c r="L2657" s="71"/>
      <c r="M2657" s="71"/>
      <c r="N2657" s="70"/>
      <c r="O2657" s="110"/>
    </row>
    <row r="2658" spans="1:15" x14ac:dyDescent="0.2">
      <c r="A2658" s="67">
        <v>977</v>
      </c>
      <c r="C2658" s="72" t="s">
        <v>5941</v>
      </c>
      <c r="D2658" s="22" t="s">
        <v>5940</v>
      </c>
      <c r="E2658" s="67">
        <v>0.27500000000000002</v>
      </c>
      <c r="F2658" s="24" t="s">
        <v>5942</v>
      </c>
      <c r="G2658" s="25" t="s">
        <v>5943</v>
      </c>
      <c r="H2658" s="24">
        <v>3010</v>
      </c>
      <c r="I2658" s="27">
        <v>0.5</v>
      </c>
      <c r="J2658" s="70">
        <v>40110</v>
      </c>
      <c r="K2658" s="70">
        <f t="shared" si="193"/>
        <v>114600</v>
      </c>
      <c r="L2658" s="71">
        <v>140000</v>
      </c>
      <c r="M2658" s="71">
        <v>560</v>
      </c>
      <c r="N2658" s="70">
        <f t="shared" si="194"/>
        <v>560.5</v>
      </c>
    </row>
    <row r="2659" spans="1:15" x14ac:dyDescent="0.2">
      <c r="A2659" s="67" t="s">
        <v>5907</v>
      </c>
      <c r="C2659" s="72">
        <v>43454</v>
      </c>
      <c r="D2659" s="22" t="s">
        <v>5911</v>
      </c>
      <c r="E2659" s="67">
        <v>2.5110000000000001</v>
      </c>
      <c r="F2659" s="24" t="s">
        <v>5912</v>
      </c>
      <c r="G2659" s="25" t="s">
        <v>5913</v>
      </c>
      <c r="H2659" s="24">
        <v>1140</v>
      </c>
      <c r="I2659" s="27">
        <v>0.5</v>
      </c>
      <c r="J2659" s="70">
        <v>7250</v>
      </c>
      <c r="K2659" s="70">
        <f t="shared" si="193"/>
        <v>20710</v>
      </c>
      <c r="N2659" s="70">
        <f t="shared" si="194"/>
        <v>0.5</v>
      </c>
    </row>
    <row r="2660" spans="1:15" x14ac:dyDescent="0.2">
      <c r="A2660" s="67">
        <v>979</v>
      </c>
      <c r="C2660" s="72">
        <v>43454</v>
      </c>
      <c r="D2660" s="22" t="s">
        <v>5908</v>
      </c>
      <c r="E2660" s="67">
        <v>18.510999999999999</v>
      </c>
      <c r="F2660" s="24" t="s">
        <v>5909</v>
      </c>
      <c r="G2660" s="25" t="s">
        <v>5910</v>
      </c>
      <c r="H2660" s="24">
        <v>1180</v>
      </c>
      <c r="I2660" s="27">
        <v>0.5</v>
      </c>
      <c r="J2660" s="70">
        <v>48740</v>
      </c>
      <c r="K2660" s="70">
        <f t="shared" si="193"/>
        <v>139260</v>
      </c>
      <c r="L2660" s="71">
        <v>217000</v>
      </c>
      <c r="M2660" s="71">
        <v>868</v>
      </c>
      <c r="N2660" s="70">
        <f t="shared" si="194"/>
        <v>868.5</v>
      </c>
    </row>
    <row r="2661" spans="1:15" s="68" customFormat="1" x14ac:dyDescent="0.2">
      <c r="A2661" s="67">
        <v>980</v>
      </c>
      <c r="B2661" s="21"/>
      <c r="C2661" s="72">
        <v>43454</v>
      </c>
      <c r="D2661" s="66" t="s">
        <v>378</v>
      </c>
      <c r="E2661" s="67">
        <v>12.218999999999999</v>
      </c>
      <c r="F2661" s="68" t="s">
        <v>5914</v>
      </c>
      <c r="G2661" s="69" t="s">
        <v>5915</v>
      </c>
      <c r="H2661" s="68">
        <v>1200</v>
      </c>
      <c r="I2661" s="70">
        <v>0.5</v>
      </c>
      <c r="J2661" s="70">
        <v>21590</v>
      </c>
      <c r="K2661" s="70">
        <f t="shared" si="193"/>
        <v>61690</v>
      </c>
      <c r="L2661" s="71">
        <v>57000</v>
      </c>
      <c r="M2661" s="71">
        <v>228</v>
      </c>
      <c r="N2661" s="70">
        <f t="shared" si="194"/>
        <v>228.5</v>
      </c>
      <c r="O2661" s="109"/>
    </row>
    <row r="2662" spans="1:15" x14ac:dyDescent="0.2">
      <c r="A2662" s="67" t="s">
        <v>5916</v>
      </c>
      <c r="C2662" s="72">
        <v>43454</v>
      </c>
      <c r="D2662" s="22" t="s">
        <v>5917</v>
      </c>
      <c r="E2662" s="67">
        <v>127.58580000000001</v>
      </c>
      <c r="F2662" s="24" t="s">
        <v>5919</v>
      </c>
      <c r="G2662" s="25" t="s">
        <v>5920</v>
      </c>
      <c r="H2662" s="24">
        <v>1080</v>
      </c>
      <c r="I2662" s="27">
        <v>1</v>
      </c>
      <c r="J2662" s="70">
        <v>343660</v>
      </c>
      <c r="K2662" s="70">
        <f t="shared" si="193"/>
        <v>981890</v>
      </c>
      <c r="N2662" s="70">
        <f t="shared" si="194"/>
        <v>1</v>
      </c>
    </row>
    <row r="2663" spans="1:15" x14ac:dyDescent="0.2">
      <c r="D2663" s="22" t="s">
        <v>5918</v>
      </c>
      <c r="E2663" s="67">
        <v>25</v>
      </c>
      <c r="F2663" s="24" t="s">
        <v>87</v>
      </c>
      <c r="G2663" s="25" t="s">
        <v>87</v>
      </c>
      <c r="K2663" s="70">
        <f t="shared" si="193"/>
        <v>0</v>
      </c>
      <c r="N2663" s="70">
        <f t="shared" si="194"/>
        <v>0</v>
      </c>
    </row>
    <row r="2664" spans="1:15" x14ac:dyDescent="0.2">
      <c r="A2664" s="67">
        <v>982</v>
      </c>
      <c r="C2664" s="72">
        <v>43454</v>
      </c>
      <c r="D2664" s="22" t="s">
        <v>5921</v>
      </c>
      <c r="E2664" s="67" t="s">
        <v>1534</v>
      </c>
      <c r="F2664" s="24" t="s">
        <v>5923</v>
      </c>
      <c r="G2664" s="25" t="s">
        <v>5924</v>
      </c>
      <c r="H2664" s="24">
        <v>3010</v>
      </c>
      <c r="I2664" s="27">
        <v>1</v>
      </c>
      <c r="J2664" s="70">
        <v>22380</v>
      </c>
      <c r="K2664" s="70">
        <f t="shared" si="193"/>
        <v>63940</v>
      </c>
      <c r="L2664" s="71">
        <v>50000</v>
      </c>
      <c r="M2664" s="71">
        <v>200</v>
      </c>
      <c r="N2664" s="70">
        <f t="shared" si="194"/>
        <v>201</v>
      </c>
    </row>
    <row r="2665" spans="1:15" x14ac:dyDescent="0.2">
      <c r="D2665" s="22" t="s">
        <v>5922</v>
      </c>
      <c r="E2665" s="67" t="s">
        <v>5579</v>
      </c>
      <c r="F2665" s="24" t="s">
        <v>87</v>
      </c>
      <c r="G2665" s="25" t="s">
        <v>87</v>
      </c>
      <c r="K2665" s="70">
        <f t="shared" si="193"/>
        <v>0</v>
      </c>
      <c r="N2665" s="70">
        <f t="shared" si="194"/>
        <v>0</v>
      </c>
    </row>
    <row r="2666" spans="1:15" x14ac:dyDescent="0.2">
      <c r="A2666" s="67" t="s">
        <v>5925</v>
      </c>
      <c r="C2666" s="72">
        <v>43454</v>
      </c>
      <c r="D2666" s="22" t="s">
        <v>5432</v>
      </c>
      <c r="E2666" s="67">
        <v>0.2893</v>
      </c>
      <c r="F2666" s="24" t="s">
        <v>5436</v>
      </c>
      <c r="G2666" s="25" t="s">
        <v>5926</v>
      </c>
      <c r="H2666" s="24">
        <v>3010</v>
      </c>
      <c r="I2666" s="27">
        <v>1</v>
      </c>
      <c r="J2666" s="70">
        <v>136830</v>
      </c>
      <c r="K2666" s="70">
        <f t="shared" si="193"/>
        <v>390940</v>
      </c>
      <c r="N2666" s="70">
        <f t="shared" si="194"/>
        <v>1</v>
      </c>
    </row>
    <row r="2667" spans="1:15" x14ac:dyDescent="0.2">
      <c r="D2667" s="66" t="s">
        <v>5433</v>
      </c>
      <c r="E2667" s="67" t="s">
        <v>5434</v>
      </c>
      <c r="F2667" s="24" t="s">
        <v>87</v>
      </c>
      <c r="G2667" s="25" t="s">
        <v>87</v>
      </c>
      <c r="K2667" s="70">
        <f t="shared" si="193"/>
        <v>0</v>
      </c>
      <c r="N2667" s="70">
        <f t="shared" si="194"/>
        <v>0</v>
      </c>
    </row>
    <row r="2668" spans="1:15" x14ac:dyDescent="0.2">
      <c r="A2668" s="67" t="s">
        <v>5927</v>
      </c>
      <c r="C2668" s="72">
        <v>43454</v>
      </c>
      <c r="D2668" s="22" t="s">
        <v>5493</v>
      </c>
      <c r="E2668" s="67">
        <v>0.435</v>
      </c>
      <c r="F2668" s="24" t="s">
        <v>5497</v>
      </c>
      <c r="G2668" s="25" t="s">
        <v>5928</v>
      </c>
      <c r="H2668" s="24">
        <v>1190</v>
      </c>
      <c r="I2668" s="27">
        <v>0.5</v>
      </c>
      <c r="J2668" s="70">
        <v>12300</v>
      </c>
      <c r="K2668" s="70">
        <f t="shared" si="193"/>
        <v>35140</v>
      </c>
      <c r="N2668" s="70">
        <f t="shared" si="194"/>
        <v>0.5</v>
      </c>
    </row>
    <row r="2669" spans="1:15" x14ac:dyDescent="0.2">
      <c r="A2669" s="67">
        <v>983</v>
      </c>
      <c r="C2669" s="72">
        <v>43454</v>
      </c>
      <c r="D2669" s="22" t="s">
        <v>3668</v>
      </c>
      <c r="E2669" s="67">
        <v>10</v>
      </c>
      <c r="F2669" s="24" t="s">
        <v>5929</v>
      </c>
      <c r="G2669" s="25" t="s">
        <v>5930</v>
      </c>
      <c r="H2669" s="24">
        <v>1080</v>
      </c>
      <c r="I2669" s="27">
        <v>0.5</v>
      </c>
      <c r="J2669" s="70">
        <v>68400</v>
      </c>
      <c r="K2669" s="70">
        <f t="shared" si="193"/>
        <v>195430</v>
      </c>
      <c r="L2669" s="71">
        <v>120000</v>
      </c>
      <c r="M2669" s="71">
        <v>480</v>
      </c>
      <c r="N2669" s="70">
        <f t="shared" si="194"/>
        <v>480.5</v>
      </c>
    </row>
    <row r="2670" spans="1:15" x14ac:dyDescent="0.2">
      <c r="A2670" s="67">
        <v>984</v>
      </c>
      <c r="C2670" s="72">
        <v>43454</v>
      </c>
      <c r="D2670" s="66" t="s">
        <v>5781</v>
      </c>
      <c r="E2670" s="67">
        <v>0.2707</v>
      </c>
      <c r="F2670" s="24" t="s">
        <v>5783</v>
      </c>
      <c r="G2670" s="25" t="s">
        <v>5931</v>
      </c>
      <c r="H2670" s="24">
        <v>3010</v>
      </c>
      <c r="I2670" s="27">
        <v>0.5</v>
      </c>
      <c r="J2670" s="70">
        <v>49950</v>
      </c>
      <c r="K2670" s="70">
        <f t="shared" si="193"/>
        <v>142710</v>
      </c>
      <c r="L2670" s="71">
        <v>135000</v>
      </c>
      <c r="M2670" s="71">
        <v>540</v>
      </c>
      <c r="N2670" s="70">
        <f t="shared" si="194"/>
        <v>540.5</v>
      </c>
    </row>
    <row r="2671" spans="1:15" x14ac:dyDescent="0.2">
      <c r="A2671" s="67">
        <v>985</v>
      </c>
      <c r="C2671" s="72">
        <v>43455</v>
      </c>
      <c r="D2671" s="66" t="s">
        <v>5932</v>
      </c>
      <c r="E2671" s="67">
        <v>43.686</v>
      </c>
      <c r="F2671" s="24" t="s">
        <v>5935</v>
      </c>
      <c r="G2671" s="25" t="s">
        <v>5936</v>
      </c>
      <c r="H2671" s="24">
        <v>1180</v>
      </c>
      <c r="I2671" s="27">
        <v>1.5</v>
      </c>
      <c r="J2671" s="70">
        <v>124720</v>
      </c>
      <c r="K2671" s="70">
        <f t="shared" si="193"/>
        <v>356340</v>
      </c>
      <c r="L2671" s="71">
        <v>210000</v>
      </c>
      <c r="M2671" s="71">
        <v>840</v>
      </c>
      <c r="N2671" s="70">
        <f t="shared" si="194"/>
        <v>841.5</v>
      </c>
    </row>
    <row r="2672" spans="1:15" x14ac:dyDescent="0.2">
      <c r="D2672" s="22" t="s">
        <v>5933</v>
      </c>
      <c r="E2672" s="67">
        <v>38.375999999999998</v>
      </c>
      <c r="F2672" s="68" t="s">
        <v>87</v>
      </c>
      <c r="G2672" s="69" t="s">
        <v>87</v>
      </c>
      <c r="K2672" s="70">
        <f t="shared" si="193"/>
        <v>0</v>
      </c>
      <c r="N2672" s="70">
        <f t="shared" si="194"/>
        <v>0</v>
      </c>
    </row>
    <row r="2673" spans="1:15" x14ac:dyDescent="0.2">
      <c r="D2673" s="66" t="s">
        <v>5934</v>
      </c>
      <c r="E2673" s="67">
        <v>32</v>
      </c>
      <c r="F2673" s="68" t="s">
        <v>87</v>
      </c>
      <c r="G2673" s="69" t="s">
        <v>87</v>
      </c>
      <c r="K2673" s="70">
        <f t="shared" si="193"/>
        <v>0</v>
      </c>
      <c r="N2673" s="70">
        <f t="shared" si="194"/>
        <v>0</v>
      </c>
    </row>
    <row r="2674" spans="1:15" x14ac:dyDescent="0.2">
      <c r="A2674" s="67">
        <v>986</v>
      </c>
      <c r="C2674" s="72">
        <v>43455</v>
      </c>
      <c r="D2674" s="22" t="s">
        <v>5937</v>
      </c>
      <c r="E2674" s="67">
        <v>17.550999999999998</v>
      </c>
      <c r="F2674" s="24" t="s">
        <v>5938</v>
      </c>
      <c r="G2674" s="25" t="s">
        <v>5939</v>
      </c>
      <c r="H2674" s="24">
        <v>1100</v>
      </c>
      <c r="I2674" s="27">
        <v>0.5</v>
      </c>
      <c r="J2674" s="70">
        <v>18070</v>
      </c>
      <c r="K2674" s="70">
        <f t="shared" si="193"/>
        <v>51630</v>
      </c>
      <c r="L2674" s="71">
        <v>122500</v>
      </c>
      <c r="M2674" s="71">
        <v>490</v>
      </c>
      <c r="N2674" s="70">
        <f t="shared" si="194"/>
        <v>490.5</v>
      </c>
    </row>
    <row r="2675" spans="1:15" x14ac:dyDescent="0.2">
      <c r="A2675" s="67">
        <v>987</v>
      </c>
      <c r="C2675" s="72">
        <v>43455</v>
      </c>
      <c r="D2675" s="66" t="s">
        <v>5951</v>
      </c>
      <c r="E2675" s="67">
        <v>12.5</v>
      </c>
      <c r="F2675" s="24" t="s">
        <v>2434</v>
      </c>
      <c r="G2675" s="25" t="s">
        <v>5952</v>
      </c>
      <c r="H2675" s="24">
        <v>1220</v>
      </c>
      <c r="I2675" s="27">
        <v>1</v>
      </c>
      <c r="J2675" s="70">
        <v>19130</v>
      </c>
      <c r="K2675" s="70">
        <f t="shared" si="193"/>
        <v>54660</v>
      </c>
      <c r="L2675" s="71">
        <v>162500</v>
      </c>
      <c r="M2675" s="71">
        <v>650</v>
      </c>
      <c r="N2675" s="70">
        <f t="shared" si="194"/>
        <v>651</v>
      </c>
    </row>
    <row r="2676" spans="1:15" x14ac:dyDescent="0.2">
      <c r="A2676" s="67">
        <v>988</v>
      </c>
      <c r="C2676" s="72">
        <v>43455</v>
      </c>
      <c r="D2676" s="22" t="s">
        <v>5954</v>
      </c>
      <c r="E2676" s="67">
        <v>13.287000000000001</v>
      </c>
      <c r="F2676" s="24" t="s">
        <v>2434</v>
      </c>
      <c r="G2676" s="25" t="s">
        <v>5953</v>
      </c>
      <c r="H2676" s="24">
        <v>1220</v>
      </c>
      <c r="I2676" s="27">
        <v>0.5</v>
      </c>
      <c r="J2676" s="70">
        <v>42080</v>
      </c>
      <c r="K2676" s="70">
        <f t="shared" si="193"/>
        <v>120230</v>
      </c>
      <c r="L2676" s="71">
        <v>100000</v>
      </c>
      <c r="M2676" s="71">
        <v>400</v>
      </c>
      <c r="N2676" s="70">
        <f t="shared" si="194"/>
        <v>400.5</v>
      </c>
    </row>
    <row r="2677" spans="1:15" x14ac:dyDescent="0.2">
      <c r="A2677" s="67">
        <v>989</v>
      </c>
      <c r="C2677" s="72">
        <v>43455</v>
      </c>
      <c r="D2677" s="22" t="s">
        <v>5955</v>
      </c>
      <c r="E2677" s="67">
        <v>9.2089999999999996</v>
      </c>
      <c r="F2677" s="24" t="s">
        <v>2434</v>
      </c>
      <c r="G2677" s="25" t="s">
        <v>5956</v>
      </c>
      <c r="H2677" s="24">
        <v>1220</v>
      </c>
      <c r="I2677" s="27">
        <v>1</v>
      </c>
      <c r="J2677" s="70">
        <v>15740</v>
      </c>
      <c r="K2677" s="70">
        <f t="shared" si="193"/>
        <v>44970</v>
      </c>
      <c r="L2677" s="71">
        <v>115112.5</v>
      </c>
      <c r="M2677" s="71">
        <v>460.8</v>
      </c>
      <c r="N2677" s="70">
        <f t="shared" si="194"/>
        <v>461.8</v>
      </c>
    </row>
    <row r="2678" spans="1:15" s="68" customFormat="1" x14ac:dyDescent="0.2">
      <c r="A2678" s="67" t="s">
        <v>5957</v>
      </c>
      <c r="B2678" s="21"/>
      <c r="C2678" s="72">
        <v>43455</v>
      </c>
      <c r="D2678" s="66" t="s">
        <v>5958</v>
      </c>
      <c r="E2678" s="67">
        <v>66.614800000000002</v>
      </c>
      <c r="F2678" s="68" t="s">
        <v>5959</v>
      </c>
      <c r="G2678" s="68" t="s">
        <v>5961</v>
      </c>
      <c r="H2678" s="68">
        <v>1090</v>
      </c>
      <c r="I2678" s="70">
        <v>0.5</v>
      </c>
      <c r="J2678" s="70">
        <v>134470</v>
      </c>
      <c r="K2678" s="70">
        <f t="shared" si="193"/>
        <v>384200</v>
      </c>
      <c r="L2678" s="71"/>
      <c r="M2678" s="71"/>
      <c r="N2678" s="70">
        <f t="shared" si="194"/>
        <v>0.5</v>
      </c>
      <c r="O2678" s="111"/>
    </row>
    <row r="2679" spans="1:15" x14ac:dyDescent="0.2">
      <c r="A2679" s="67">
        <v>990</v>
      </c>
      <c r="C2679" s="72">
        <v>43455</v>
      </c>
      <c r="D2679" s="66" t="s">
        <v>5960</v>
      </c>
      <c r="E2679" s="67">
        <v>66.614800000000002</v>
      </c>
      <c r="F2679" s="68" t="s">
        <v>5961</v>
      </c>
      <c r="G2679" s="25" t="s">
        <v>5962</v>
      </c>
      <c r="H2679" s="24">
        <v>1090</v>
      </c>
      <c r="I2679" s="27">
        <v>0.5</v>
      </c>
      <c r="J2679" s="70">
        <v>109950</v>
      </c>
      <c r="K2679" s="70">
        <f t="shared" si="193"/>
        <v>314140</v>
      </c>
      <c r="L2679" s="71">
        <v>399600</v>
      </c>
      <c r="M2679" s="71">
        <v>1598.4</v>
      </c>
      <c r="N2679" s="70">
        <f t="shared" si="194"/>
        <v>1598.9</v>
      </c>
    </row>
    <row r="2680" spans="1:15" x14ac:dyDescent="0.2">
      <c r="A2680" s="67">
        <v>991</v>
      </c>
      <c r="C2680" s="72">
        <v>43455</v>
      </c>
      <c r="D2680" s="22" t="s">
        <v>489</v>
      </c>
      <c r="E2680" s="67">
        <v>1</v>
      </c>
      <c r="F2680" s="24" t="s">
        <v>4653</v>
      </c>
      <c r="G2680" s="25" t="s">
        <v>5963</v>
      </c>
      <c r="H2680" s="24">
        <v>1170</v>
      </c>
      <c r="I2680" s="27">
        <v>0.5</v>
      </c>
      <c r="J2680" s="70">
        <v>22180</v>
      </c>
      <c r="K2680" s="70">
        <f t="shared" si="193"/>
        <v>63370</v>
      </c>
      <c r="L2680" s="71">
        <v>47500</v>
      </c>
      <c r="M2680" s="71">
        <v>190</v>
      </c>
      <c r="N2680" s="70">
        <f t="shared" si="194"/>
        <v>190.5</v>
      </c>
    </row>
    <row r="2681" spans="1:15" x14ac:dyDescent="0.2">
      <c r="A2681" s="67">
        <v>992</v>
      </c>
      <c r="C2681" s="72">
        <v>43455</v>
      </c>
      <c r="D2681" s="22" t="s">
        <v>5964</v>
      </c>
      <c r="E2681" s="67" t="s">
        <v>237</v>
      </c>
      <c r="F2681" s="24" t="s">
        <v>5967</v>
      </c>
      <c r="G2681" s="25" t="s">
        <v>2948</v>
      </c>
      <c r="H2681" s="24">
        <v>3010</v>
      </c>
      <c r="I2681" s="27">
        <v>1</v>
      </c>
      <c r="J2681" s="70">
        <v>14180</v>
      </c>
      <c r="K2681" s="70">
        <f t="shared" si="193"/>
        <v>40510</v>
      </c>
      <c r="L2681" s="71">
        <v>23500</v>
      </c>
      <c r="M2681" s="71">
        <v>94</v>
      </c>
      <c r="N2681" s="70">
        <f t="shared" si="194"/>
        <v>95</v>
      </c>
    </row>
    <row r="2682" spans="1:15" s="43" customFormat="1" x14ac:dyDescent="0.2">
      <c r="A2682" s="39"/>
      <c r="B2682" s="40"/>
      <c r="C2682" s="41"/>
      <c r="D2682" s="42" t="s">
        <v>5965</v>
      </c>
      <c r="E2682" s="39" t="s">
        <v>5966</v>
      </c>
      <c r="F2682" s="43" t="s">
        <v>87</v>
      </c>
      <c r="G2682" s="44" t="s">
        <v>87</v>
      </c>
      <c r="I2682" s="45"/>
      <c r="J2682" s="45"/>
      <c r="K2682" s="45">
        <f t="shared" si="193"/>
        <v>0</v>
      </c>
      <c r="L2682" s="46"/>
      <c r="M2682" s="46"/>
      <c r="N2682" s="45">
        <f t="shared" si="194"/>
        <v>0</v>
      </c>
      <c r="O2682" s="47"/>
    </row>
    <row r="2683" spans="1:15" x14ac:dyDescent="0.2">
      <c r="K2683" s="70"/>
      <c r="N2683" s="70">
        <f>SUM(N2655:N2682)</f>
        <v>7734.2000000000007</v>
      </c>
      <c r="O2683" s="36">
        <v>69866</v>
      </c>
    </row>
    <row r="2684" spans="1:15" x14ac:dyDescent="0.2">
      <c r="K2684" s="70"/>
      <c r="N2684" s="70"/>
    </row>
    <row r="2685" spans="1:15" s="68" customFormat="1" x14ac:dyDescent="0.2">
      <c r="A2685" s="67">
        <v>981</v>
      </c>
      <c r="B2685" s="21"/>
      <c r="C2685" s="72">
        <v>43454</v>
      </c>
      <c r="D2685" s="66" t="s">
        <v>574</v>
      </c>
      <c r="E2685" s="67">
        <v>5.7469999999999999</v>
      </c>
      <c r="F2685" s="68" t="s">
        <v>575</v>
      </c>
      <c r="G2685" s="69" t="s">
        <v>4646</v>
      </c>
      <c r="H2685" s="68">
        <v>1220</v>
      </c>
      <c r="I2685" s="70">
        <v>0.5</v>
      </c>
      <c r="J2685" s="70">
        <v>9040</v>
      </c>
      <c r="K2685" s="70">
        <f>ROUND(J2685/0.35,-1)</f>
        <v>25830</v>
      </c>
      <c r="L2685" s="71">
        <v>40229</v>
      </c>
      <c r="M2685" s="71">
        <v>160.91999999999999</v>
      </c>
      <c r="N2685" s="70">
        <f>I2685+M2685</f>
        <v>161.41999999999999</v>
      </c>
      <c r="O2685" s="112"/>
    </row>
    <row r="2686" spans="1:15" s="68" customFormat="1" x14ac:dyDescent="0.2">
      <c r="A2686" s="67" t="s">
        <v>5968</v>
      </c>
      <c r="B2686" s="21"/>
      <c r="C2686" s="72">
        <v>43460</v>
      </c>
      <c r="D2686" s="66" t="s">
        <v>5969</v>
      </c>
      <c r="E2686" s="67">
        <v>26.882999999999999</v>
      </c>
      <c r="F2686" s="68" t="s">
        <v>5970</v>
      </c>
      <c r="G2686" s="69" t="s">
        <v>5971</v>
      </c>
      <c r="H2686" s="68">
        <v>1070</v>
      </c>
      <c r="I2686" s="70">
        <v>0.5</v>
      </c>
      <c r="J2686" s="70">
        <v>40000</v>
      </c>
      <c r="K2686" s="70">
        <f t="shared" ref="K2686:K2750" si="195">ROUND(J2686/0.35,-1)</f>
        <v>114290</v>
      </c>
      <c r="L2686" s="71"/>
      <c r="M2686" s="71"/>
      <c r="N2686" s="70">
        <f t="shared" ref="N2686:N2750" si="196">I2686+M2686</f>
        <v>0.5</v>
      </c>
      <c r="O2686" s="112"/>
    </row>
    <row r="2687" spans="1:15" s="68" customFormat="1" x14ac:dyDescent="0.2">
      <c r="A2687" s="67">
        <v>994</v>
      </c>
      <c r="B2687" s="21"/>
      <c r="C2687" s="72">
        <v>43460</v>
      </c>
      <c r="D2687" s="66" t="s">
        <v>5973</v>
      </c>
      <c r="E2687" s="67">
        <v>0.12</v>
      </c>
      <c r="F2687" s="68" t="s">
        <v>5974</v>
      </c>
      <c r="G2687" s="69" t="s">
        <v>5975</v>
      </c>
      <c r="H2687" s="68">
        <v>3010</v>
      </c>
      <c r="I2687" s="70">
        <v>1</v>
      </c>
      <c r="J2687" s="70">
        <f>1410+28390</f>
        <v>29800</v>
      </c>
      <c r="K2687" s="70">
        <f t="shared" si="195"/>
        <v>85140</v>
      </c>
      <c r="L2687" s="71">
        <v>65000</v>
      </c>
      <c r="M2687" s="71">
        <v>260</v>
      </c>
      <c r="N2687" s="70">
        <f t="shared" si="196"/>
        <v>261</v>
      </c>
      <c r="O2687" s="112"/>
    </row>
    <row r="2688" spans="1:15" s="68" customFormat="1" x14ac:dyDescent="0.2">
      <c r="A2688" s="67"/>
      <c r="B2688" s="21"/>
      <c r="C2688" s="72"/>
      <c r="D2688" s="66" t="s">
        <v>5972</v>
      </c>
      <c r="E2688" s="67">
        <v>0.38100000000000001</v>
      </c>
      <c r="F2688" s="68" t="s">
        <v>87</v>
      </c>
      <c r="G2688" s="69" t="s">
        <v>87</v>
      </c>
      <c r="I2688" s="70"/>
      <c r="J2688" s="70"/>
      <c r="K2688" s="70">
        <f t="shared" si="195"/>
        <v>0</v>
      </c>
      <c r="L2688" s="71"/>
      <c r="M2688" s="71"/>
      <c r="N2688" s="70">
        <f t="shared" si="196"/>
        <v>0</v>
      </c>
      <c r="O2688" s="112"/>
    </row>
    <row r="2689" spans="1:15" s="68" customFormat="1" x14ac:dyDescent="0.2">
      <c r="A2689" s="67" t="s">
        <v>5976</v>
      </c>
      <c r="B2689" s="21"/>
      <c r="C2689" s="72">
        <v>43460</v>
      </c>
      <c r="D2689" s="66" t="s">
        <v>5977</v>
      </c>
      <c r="E2689" s="67" t="s">
        <v>4740</v>
      </c>
      <c r="F2689" s="68" t="s">
        <v>5978</v>
      </c>
      <c r="G2689" s="69" t="s">
        <v>5979</v>
      </c>
      <c r="H2689" s="68">
        <v>2020</v>
      </c>
      <c r="I2689" s="70">
        <v>0.5</v>
      </c>
      <c r="J2689" s="70">
        <v>17990</v>
      </c>
      <c r="K2689" s="70">
        <f t="shared" si="195"/>
        <v>51400</v>
      </c>
      <c r="L2689" s="71"/>
      <c r="M2689" s="71"/>
      <c r="N2689" s="70">
        <f t="shared" si="196"/>
        <v>0.5</v>
      </c>
      <c r="O2689" s="112"/>
    </row>
    <row r="2690" spans="1:15" x14ac:dyDescent="0.2">
      <c r="A2690" s="67" t="s">
        <v>5980</v>
      </c>
      <c r="C2690" s="72">
        <v>43460</v>
      </c>
      <c r="D2690" s="22" t="s">
        <v>5981</v>
      </c>
      <c r="E2690" s="67">
        <v>36.222000000000001</v>
      </c>
      <c r="F2690" s="24" t="s">
        <v>5982</v>
      </c>
      <c r="G2690" s="68" t="s">
        <v>5983</v>
      </c>
      <c r="H2690" s="24">
        <v>1130</v>
      </c>
      <c r="I2690" s="27">
        <v>0.5</v>
      </c>
      <c r="J2690" s="70">
        <v>86040</v>
      </c>
      <c r="K2690" s="70">
        <f t="shared" si="195"/>
        <v>245830</v>
      </c>
      <c r="N2690" s="70">
        <f t="shared" si="196"/>
        <v>0.5</v>
      </c>
    </row>
    <row r="2691" spans="1:15" s="43" customFormat="1" x14ac:dyDescent="0.2">
      <c r="A2691" s="39">
        <v>995</v>
      </c>
      <c r="B2691" s="40"/>
      <c r="C2691" s="41">
        <v>43461</v>
      </c>
      <c r="D2691" s="42" t="s">
        <v>5984</v>
      </c>
      <c r="E2691" s="39">
        <v>0.45800000000000002</v>
      </c>
      <c r="F2691" s="43" t="s">
        <v>5985</v>
      </c>
      <c r="G2691" s="44" t="s">
        <v>5986</v>
      </c>
      <c r="H2691" s="43">
        <v>3010</v>
      </c>
      <c r="I2691" s="45">
        <v>0.5</v>
      </c>
      <c r="J2691" s="45">
        <v>23140</v>
      </c>
      <c r="K2691" s="45">
        <f t="shared" si="195"/>
        <v>66110</v>
      </c>
      <c r="L2691" s="46">
        <v>87500</v>
      </c>
      <c r="M2691" s="46">
        <v>350</v>
      </c>
      <c r="N2691" s="45">
        <f t="shared" si="196"/>
        <v>350.5</v>
      </c>
      <c r="O2691" s="47"/>
    </row>
    <row r="2692" spans="1:15" x14ac:dyDescent="0.2">
      <c r="K2692" s="70"/>
      <c r="N2692" s="70">
        <f>SUM(N2685:N2691)</f>
        <v>774.42</v>
      </c>
      <c r="O2692" s="36">
        <v>69922</v>
      </c>
    </row>
    <row r="2693" spans="1:15" x14ac:dyDescent="0.2">
      <c r="K2693" s="70"/>
      <c r="N2693" s="70"/>
    </row>
    <row r="2694" spans="1:15" x14ac:dyDescent="0.2">
      <c r="K2694" s="70">
        <f t="shared" si="195"/>
        <v>0</v>
      </c>
      <c r="N2694" s="70">
        <f t="shared" si="196"/>
        <v>0</v>
      </c>
    </row>
    <row r="2695" spans="1:15" x14ac:dyDescent="0.2">
      <c r="A2695" s="67">
        <v>993</v>
      </c>
      <c r="C2695" s="72">
        <v>43460</v>
      </c>
      <c r="D2695" s="22" t="s">
        <v>3696</v>
      </c>
      <c r="E2695" s="67">
        <v>18.640999999999998</v>
      </c>
      <c r="F2695" s="24" t="s">
        <v>6049</v>
      </c>
      <c r="G2695" s="25" t="s">
        <v>6050</v>
      </c>
      <c r="H2695" s="24">
        <v>1150</v>
      </c>
      <c r="I2695" s="27">
        <v>0.5</v>
      </c>
      <c r="J2695" s="70">
        <v>21110</v>
      </c>
      <c r="K2695" s="70">
        <f t="shared" si="195"/>
        <v>60310</v>
      </c>
      <c r="L2695" s="71">
        <v>80000</v>
      </c>
      <c r="M2695" s="71">
        <v>320</v>
      </c>
      <c r="N2695" s="70">
        <f t="shared" si="196"/>
        <v>320.5</v>
      </c>
    </row>
    <row r="2696" spans="1:15" x14ac:dyDescent="0.2">
      <c r="A2696" s="67">
        <v>997</v>
      </c>
      <c r="C2696" s="72">
        <v>43462</v>
      </c>
      <c r="D2696" s="22" t="s">
        <v>6051</v>
      </c>
      <c r="E2696" s="67">
        <v>24.401</v>
      </c>
      <c r="F2696" s="24" t="s">
        <v>6052</v>
      </c>
      <c r="G2696" s="25" t="s">
        <v>6053</v>
      </c>
      <c r="H2696" s="24">
        <v>1090</v>
      </c>
      <c r="I2696" s="27">
        <v>0.5</v>
      </c>
      <c r="J2696" s="70">
        <v>43120</v>
      </c>
      <c r="K2696" s="70">
        <f t="shared" si="195"/>
        <v>123200</v>
      </c>
      <c r="L2696" s="71">
        <v>125000</v>
      </c>
      <c r="M2696" s="71">
        <v>500</v>
      </c>
      <c r="N2696" s="70">
        <f t="shared" si="196"/>
        <v>500.5</v>
      </c>
    </row>
    <row r="2697" spans="1:15" x14ac:dyDescent="0.2">
      <c r="A2697" s="67" t="s">
        <v>5944</v>
      </c>
      <c r="C2697" s="72">
        <v>43452</v>
      </c>
      <c r="D2697" s="66" t="s">
        <v>5945</v>
      </c>
      <c r="E2697" s="67">
        <v>0.69579999999999997</v>
      </c>
      <c r="F2697" s="68" t="s">
        <v>5946</v>
      </c>
      <c r="G2697" s="69" t="s">
        <v>5947</v>
      </c>
      <c r="H2697" s="68">
        <v>1160</v>
      </c>
      <c r="I2697" s="70">
        <v>2.5</v>
      </c>
      <c r="J2697" s="70">
        <v>26770</v>
      </c>
      <c r="K2697" s="70">
        <f>ROUND(J2697/0.35,-1)</f>
        <v>76490</v>
      </c>
      <c r="N2697" s="70">
        <f>I2697+M2697</f>
        <v>2.5</v>
      </c>
      <c r="O2697" s="112"/>
    </row>
    <row r="2698" spans="1:15" x14ac:dyDescent="0.2">
      <c r="N2698" s="70"/>
    </row>
    <row r="2699" spans="1:15" x14ac:dyDescent="0.2">
      <c r="A2699" s="67" t="s">
        <v>6023</v>
      </c>
      <c r="C2699" s="72">
        <v>43462</v>
      </c>
      <c r="D2699" s="22" t="s">
        <v>5987</v>
      </c>
      <c r="E2699" s="67">
        <v>0.1439</v>
      </c>
      <c r="F2699" s="68" t="s">
        <v>6034</v>
      </c>
      <c r="G2699" s="69" t="s">
        <v>6035</v>
      </c>
      <c r="H2699" s="24">
        <v>3010</v>
      </c>
      <c r="I2699" s="27">
        <v>18</v>
      </c>
      <c r="J2699" s="70">
        <v>467570</v>
      </c>
      <c r="K2699" s="70">
        <f t="shared" si="195"/>
        <v>1335910</v>
      </c>
      <c r="N2699" s="70">
        <f t="shared" si="196"/>
        <v>18</v>
      </c>
    </row>
    <row r="2700" spans="1:15" x14ac:dyDescent="0.2">
      <c r="D2700" s="22" t="s">
        <v>5988</v>
      </c>
      <c r="E2700" s="67">
        <v>0.1343</v>
      </c>
      <c r="F2700" s="68" t="s">
        <v>87</v>
      </c>
      <c r="G2700" s="69" t="s">
        <v>87</v>
      </c>
      <c r="H2700" s="68">
        <v>3010</v>
      </c>
      <c r="K2700" s="70">
        <f t="shared" si="195"/>
        <v>0</v>
      </c>
      <c r="N2700" s="70">
        <f t="shared" si="196"/>
        <v>0</v>
      </c>
    </row>
    <row r="2701" spans="1:15" x14ac:dyDescent="0.2">
      <c r="D2701" s="22" t="s">
        <v>5989</v>
      </c>
      <c r="E2701" s="67">
        <v>6.5100000000000005E-2</v>
      </c>
      <c r="F2701" s="68" t="s">
        <v>87</v>
      </c>
      <c r="G2701" s="69" t="s">
        <v>87</v>
      </c>
      <c r="H2701" s="68">
        <v>3010</v>
      </c>
      <c r="K2701" s="70">
        <f t="shared" si="195"/>
        <v>0</v>
      </c>
      <c r="N2701" s="70">
        <f t="shared" si="196"/>
        <v>0</v>
      </c>
    </row>
    <row r="2702" spans="1:15" x14ac:dyDescent="0.2">
      <c r="D2702" s="22" t="s">
        <v>5990</v>
      </c>
      <c r="E2702" s="67">
        <v>0.13769999999999999</v>
      </c>
      <c r="F2702" s="68" t="s">
        <v>87</v>
      </c>
      <c r="G2702" s="69" t="s">
        <v>87</v>
      </c>
      <c r="H2702" s="68">
        <v>3010</v>
      </c>
      <c r="K2702" s="70">
        <f t="shared" si="195"/>
        <v>0</v>
      </c>
      <c r="N2702" s="70">
        <f t="shared" si="196"/>
        <v>0</v>
      </c>
    </row>
    <row r="2703" spans="1:15" x14ac:dyDescent="0.2">
      <c r="D2703" s="22" t="s">
        <v>5991</v>
      </c>
      <c r="E2703" s="67">
        <v>0.1343</v>
      </c>
      <c r="F2703" s="68" t="s">
        <v>87</v>
      </c>
      <c r="G2703" s="69" t="s">
        <v>87</v>
      </c>
      <c r="H2703" s="68">
        <v>3010</v>
      </c>
      <c r="K2703" s="70">
        <f t="shared" si="195"/>
        <v>0</v>
      </c>
      <c r="N2703" s="70">
        <f t="shared" si="196"/>
        <v>0</v>
      </c>
    </row>
    <row r="2704" spans="1:15" x14ac:dyDescent="0.2">
      <c r="D2704" s="22" t="s">
        <v>5992</v>
      </c>
      <c r="E2704" s="67">
        <v>0.1343</v>
      </c>
      <c r="F2704" s="68" t="s">
        <v>87</v>
      </c>
      <c r="G2704" s="69" t="s">
        <v>87</v>
      </c>
      <c r="H2704" s="68">
        <v>3010</v>
      </c>
      <c r="K2704" s="70">
        <f t="shared" si="195"/>
        <v>0</v>
      </c>
      <c r="N2704" s="70">
        <f t="shared" si="196"/>
        <v>0</v>
      </c>
    </row>
    <row r="2705" spans="4:14" x14ac:dyDescent="0.2">
      <c r="D2705" s="22" t="s">
        <v>5993</v>
      </c>
      <c r="E2705" s="67">
        <v>6.6699999999999995E-2</v>
      </c>
      <c r="F2705" s="68" t="s">
        <v>87</v>
      </c>
      <c r="G2705" s="69" t="s">
        <v>87</v>
      </c>
      <c r="H2705" s="68">
        <v>3010</v>
      </c>
      <c r="K2705" s="70">
        <f t="shared" si="195"/>
        <v>0</v>
      </c>
      <c r="N2705" s="70">
        <f t="shared" si="196"/>
        <v>0</v>
      </c>
    </row>
    <row r="2706" spans="4:14" x14ac:dyDescent="0.2">
      <c r="D2706" s="22" t="s">
        <v>5994</v>
      </c>
      <c r="E2706" s="67" t="s">
        <v>237</v>
      </c>
      <c r="F2706" s="68" t="s">
        <v>87</v>
      </c>
      <c r="G2706" s="69" t="s">
        <v>87</v>
      </c>
      <c r="H2706" s="68">
        <v>3010</v>
      </c>
      <c r="K2706" s="70">
        <f t="shared" si="195"/>
        <v>0</v>
      </c>
      <c r="N2706" s="70">
        <f t="shared" si="196"/>
        <v>0</v>
      </c>
    </row>
    <row r="2707" spans="4:14" x14ac:dyDescent="0.2">
      <c r="D2707" s="22" t="s">
        <v>5995</v>
      </c>
      <c r="E2707" s="67">
        <v>0.1444</v>
      </c>
      <c r="F2707" s="68" t="s">
        <v>87</v>
      </c>
      <c r="G2707" s="69" t="s">
        <v>87</v>
      </c>
      <c r="H2707" s="68">
        <v>3010</v>
      </c>
      <c r="K2707" s="70">
        <f t="shared" si="195"/>
        <v>0</v>
      </c>
      <c r="N2707" s="70">
        <f t="shared" si="196"/>
        <v>0</v>
      </c>
    </row>
    <row r="2708" spans="4:14" x14ac:dyDescent="0.2">
      <c r="D2708" s="22" t="s">
        <v>5996</v>
      </c>
      <c r="E2708" s="67" t="s">
        <v>6024</v>
      </c>
      <c r="F2708" s="68" t="s">
        <v>87</v>
      </c>
      <c r="G2708" s="69" t="s">
        <v>87</v>
      </c>
      <c r="H2708" s="68">
        <v>1190</v>
      </c>
      <c r="K2708" s="70">
        <f t="shared" si="195"/>
        <v>0</v>
      </c>
      <c r="N2708" s="70">
        <f t="shared" si="196"/>
        <v>0</v>
      </c>
    </row>
    <row r="2709" spans="4:14" x14ac:dyDescent="0.2">
      <c r="D2709" s="22" t="s">
        <v>5997</v>
      </c>
      <c r="E2709" s="67" t="s">
        <v>6024</v>
      </c>
      <c r="F2709" s="68" t="s">
        <v>87</v>
      </c>
      <c r="G2709" s="69" t="s">
        <v>87</v>
      </c>
      <c r="H2709" s="68">
        <v>1190</v>
      </c>
      <c r="K2709" s="70">
        <f t="shared" si="195"/>
        <v>0</v>
      </c>
      <c r="N2709" s="70">
        <f t="shared" si="196"/>
        <v>0</v>
      </c>
    </row>
    <row r="2710" spans="4:14" x14ac:dyDescent="0.2">
      <c r="D2710" s="22" t="s">
        <v>5998</v>
      </c>
      <c r="E2710" s="67">
        <v>0.19670000000000001</v>
      </c>
      <c r="F2710" s="68" t="s">
        <v>87</v>
      </c>
      <c r="G2710" s="69" t="s">
        <v>87</v>
      </c>
      <c r="H2710" s="68">
        <v>3010</v>
      </c>
      <c r="K2710" s="70">
        <f t="shared" si="195"/>
        <v>0</v>
      </c>
      <c r="N2710" s="70">
        <f t="shared" si="196"/>
        <v>0</v>
      </c>
    </row>
    <row r="2711" spans="4:14" x14ac:dyDescent="0.2">
      <c r="D2711" s="22" t="s">
        <v>5999</v>
      </c>
      <c r="E2711" s="67" t="s">
        <v>6025</v>
      </c>
      <c r="F2711" s="68" t="s">
        <v>87</v>
      </c>
      <c r="G2711" s="69" t="s">
        <v>87</v>
      </c>
      <c r="H2711" s="68">
        <v>3010</v>
      </c>
      <c r="K2711" s="70">
        <f t="shared" si="195"/>
        <v>0</v>
      </c>
      <c r="N2711" s="70">
        <f t="shared" si="196"/>
        <v>0</v>
      </c>
    </row>
    <row r="2712" spans="4:14" x14ac:dyDescent="0.2">
      <c r="D2712" s="22" t="s">
        <v>6000</v>
      </c>
      <c r="E2712" s="67" t="s">
        <v>237</v>
      </c>
      <c r="F2712" s="68" t="s">
        <v>87</v>
      </c>
      <c r="G2712" s="69" t="s">
        <v>87</v>
      </c>
      <c r="H2712" s="68">
        <v>3010</v>
      </c>
      <c r="K2712" s="70">
        <f t="shared" si="195"/>
        <v>0</v>
      </c>
      <c r="N2712" s="70">
        <f t="shared" si="196"/>
        <v>0</v>
      </c>
    </row>
    <row r="2713" spans="4:14" x14ac:dyDescent="0.2">
      <c r="D2713" s="22" t="s">
        <v>6001</v>
      </c>
      <c r="E2713" s="67">
        <v>6.7500000000000004E-2</v>
      </c>
      <c r="F2713" s="68" t="s">
        <v>87</v>
      </c>
      <c r="G2713" s="69" t="s">
        <v>87</v>
      </c>
      <c r="H2713" s="68">
        <v>3010</v>
      </c>
      <c r="K2713" s="70">
        <f t="shared" si="195"/>
        <v>0</v>
      </c>
      <c r="N2713" s="70">
        <f t="shared" si="196"/>
        <v>0</v>
      </c>
    </row>
    <row r="2714" spans="4:14" x14ac:dyDescent="0.2">
      <c r="D2714" s="22" t="s">
        <v>6002</v>
      </c>
      <c r="E2714" s="67">
        <v>0.24790000000000001</v>
      </c>
      <c r="F2714" s="68" t="s">
        <v>87</v>
      </c>
      <c r="G2714" s="69" t="s">
        <v>87</v>
      </c>
      <c r="H2714" s="68">
        <v>3010</v>
      </c>
      <c r="K2714" s="70">
        <f t="shared" si="195"/>
        <v>0</v>
      </c>
      <c r="N2714" s="70">
        <f t="shared" si="196"/>
        <v>0</v>
      </c>
    </row>
    <row r="2715" spans="4:14" x14ac:dyDescent="0.2">
      <c r="D2715" s="22" t="s">
        <v>6003</v>
      </c>
      <c r="E2715" s="67">
        <v>9.2200000000000004E-2</v>
      </c>
      <c r="F2715" s="68" t="s">
        <v>87</v>
      </c>
      <c r="G2715" s="69" t="s">
        <v>87</v>
      </c>
      <c r="H2715" s="68">
        <v>3010</v>
      </c>
      <c r="K2715" s="70">
        <f t="shared" si="195"/>
        <v>0</v>
      </c>
      <c r="N2715" s="70">
        <f t="shared" si="196"/>
        <v>0</v>
      </c>
    </row>
    <row r="2716" spans="4:14" x14ac:dyDescent="0.2">
      <c r="D2716" s="22" t="s">
        <v>6004</v>
      </c>
      <c r="E2716" s="67" t="s">
        <v>6026</v>
      </c>
      <c r="F2716" s="68" t="s">
        <v>87</v>
      </c>
      <c r="G2716" s="69" t="s">
        <v>87</v>
      </c>
      <c r="H2716" s="68">
        <v>3010</v>
      </c>
      <c r="K2716" s="70">
        <f t="shared" si="195"/>
        <v>0</v>
      </c>
      <c r="N2716" s="70">
        <f t="shared" si="196"/>
        <v>0</v>
      </c>
    </row>
    <row r="2717" spans="4:14" x14ac:dyDescent="0.2">
      <c r="D2717" s="22" t="s">
        <v>6005</v>
      </c>
      <c r="E2717" s="67">
        <v>0.112</v>
      </c>
      <c r="F2717" s="68" t="s">
        <v>87</v>
      </c>
      <c r="G2717" s="69" t="s">
        <v>87</v>
      </c>
      <c r="H2717" s="68">
        <v>3010</v>
      </c>
      <c r="K2717" s="70">
        <f t="shared" si="195"/>
        <v>0</v>
      </c>
      <c r="N2717" s="70">
        <f t="shared" si="196"/>
        <v>0</v>
      </c>
    </row>
    <row r="2718" spans="4:14" x14ac:dyDescent="0.2">
      <c r="D2718" s="22" t="s">
        <v>6006</v>
      </c>
      <c r="E2718" s="67" t="s">
        <v>1444</v>
      </c>
      <c r="F2718" s="68" t="s">
        <v>87</v>
      </c>
      <c r="G2718" s="69" t="s">
        <v>87</v>
      </c>
      <c r="H2718" s="68">
        <v>3010</v>
      </c>
      <c r="K2718" s="70">
        <f t="shared" si="195"/>
        <v>0</v>
      </c>
      <c r="N2718" s="70">
        <f t="shared" si="196"/>
        <v>0</v>
      </c>
    </row>
    <row r="2719" spans="4:14" x14ac:dyDescent="0.2">
      <c r="D2719" s="22" t="s">
        <v>6007</v>
      </c>
      <c r="E2719" s="67">
        <v>0.12230000000000001</v>
      </c>
      <c r="F2719" s="68" t="s">
        <v>87</v>
      </c>
      <c r="G2719" s="69" t="s">
        <v>87</v>
      </c>
      <c r="H2719" s="68">
        <v>3010</v>
      </c>
      <c r="K2719" s="70">
        <f t="shared" si="195"/>
        <v>0</v>
      </c>
      <c r="N2719" s="70">
        <f t="shared" si="196"/>
        <v>0</v>
      </c>
    </row>
    <row r="2720" spans="4:14" x14ac:dyDescent="0.2">
      <c r="D2720" s="22" t="s">
        <v>6008</v>
      </c>
      <c r="E2720" s="67">
        <v>5.6000000000000001E-2</v>
      </c>
      <c r="F2720" s="68" t="s">
        <v>87</v>
      </c>
      <c r="G2720" s="69" t="s">
        <v>87</v>
      </c>
      <c r="H2720" s="68">
        <v>3010</v>
      </c>
      <c r="K2720" s="70">
        <f t="shared" si="195"/>
        <v>0</v>
      </c>
      <c r="N2720" s="70">
        <f t="shared" si="196"/>
        <v>0</v>
      </c>
    </row>
    <row r="2721" spans="1:14" x14ac:dyDescent="0.2">
      <c r="D2721" s="22" t="s">
        <v>6009</v>
      </c>
      <c r="E2721" s="67">
        <v>6.5100000000000005E-2</v>
      </c>
      <c r="F2721" s="68" t="s">
        <v>87</v>
      </c>
      <c r="G2721" s="69" t="s">
        <v>87</v>
      </c>
      <c r="H2721" s="68">
        <v>3010</v>
      </c>
      <c r="K2721" s="70">
        <f t="shared" si="195"/>
        <v>0</v>
      </c>
      <c r="N2721" s="70">
        <f t="shared" si="196"/>
        <v>0</v>
      </c>
    </row>
    <row r="2722" spans="1:14" x14ac:dyDescent="0.2">
      <c r="D2722" s="22" t="s">
        <v>6010</v>
      </c>
      <c r="E2722" s="67" t="s">
        <v>6027</v>
      </c>
      <c r="F2722" s="68" t="s">
        <v>87</v>
      </c>
      <c r="G2722" s="69" t="s">
        <v>87</v>
      </c>
      <c r="H2722" s="68">
        <v>3010</v>
      </c>
      <c r="K2722" s="70">
        <f t="shared" si="195"/>
        <v>0</v>
      </c>
      <c r="N2722" s="70">
        <f t="shared" si="196"/>
        <v>0</v>
      </c>
    </row>
    <row r="2723" spans="1:14" x14ac:dyDescent="0.2">
      <c r="D2723" s="22" t="s">
        <v>6011</v>
      </c>
      <c r="E2723" s="67" t="s">
        <v>1564</v>
      </c>
      <c r="F2723" s="68" t="s">
        <v>87</v>
      </c>
      <c r="G2723" s="69" t="s">
        <v>87</v>
      </c>
      <c r="H2723" s="68">
        <v>3010</v>
      </c>
      <c r="K2723" s="70">
        <f t="shared" si="195"/>
        <v>0</v>
      </c>
      <c r="N2723" s="70">
        <f t="shared" si="196"/>
        <v>0</v>
      </c>
    </row>
    <row r="2724" spans="1:14" x14ac:dyDescent="0.2">
      <c r="D2724" s="22" t="s">
        <v>6012</v>
      </c>
      <c r="E2724" s="67" t="s">
        <v>6028</v>
      </c>
      <c r="F2724" s="68" t="s">
        <v>87</v>
      </c>
      <c r="G2724" s="69" t="s">
        <v>87</v>
      </c>
      <c r="H2724" s="68">
        <v>3010</v>
      </c>
      <c r="K2724" s="70">
        <f t="shared" si="195"/>
        <v>0</v>
      </c>
      <c r="N2724" s="70">
        <f t="shared" si="196"/>
        <v>0</v>
      </c>
    </row>
    <row r="2725" spans="1:14" x14ac:dyDescent="0.2">
      <c r="D2725" s="22" t="s">
        <v>6013</v>
      </c>
      <c r="E2725" s="67" t="s">
        <v>6029</v>
      </c>
      <c r="F2725" s="68" t="s">
        <v>87</v>
      </c>
      <c r="G2725" s="69" t="s">
        <v>87</v>
      </c>
      <c r="H2725" s="68">
        <v>3010</v>
      </c>
      <c r="K2725" s="70">
        <f t="shared" si="195"/>
        <v>0</v>
      </c>
      <c r="N2725" s="70">
        <f t="shared" si="196"/>
        <v>0</v>
      </c>
    </row>
    <row r="2726" spans="1:14" x14ac:dyDescent="0.2">
      <c r="D2726" s="22" t="s">
        <v>6014</v>
      </c>
      <c r="E2726" s="67" t="s">
        <v>6030</v>
      </c>
      <c r="F2726" s="68" t="s">
        <v>87</v>
      </c>
      <c r="G2726" s="69" t="s">
        <v>87</v>
      </c>
      <c r="H2726" s="68">
        <v>3010</v>
      </c>
      <c r="K2726" s="70">
        <f t="shared" si="195"/>
        <v>0</v>
      </c>
      <c r="N2726" s="70">
        <f t="shared" si="196"/>
        <v>0</v>
      </c>
    </row>
    <row r="2727" spans="1:14" x14ac:dyDescent="0.2">
      <c r="D2727" s="22" t="s">
        <v>6015</v>
      </c>
      <c r="E2727" s="67" t="s">
        <v>6031</v>
      </c>
      <c r="F2727" s="68" t="s">
        <v>87</v>
      </c>
      <c r="G2727" s="69" t="s">
        <v>87</v>
      </c>
      <c r="H2727" s="68">
        <v>1190</v>
      </c>
      <c r="K2727" s="70">
        <f t="shared" si="195"/>
        <v>0</v>
      </c>
      <c r="N2727" s="70">
        <f t="shared" si="196"/>
        <v>0</v>
      </c>
    </row>
    <row r="2728" spans="1:14" x14ac:dyDescent="0.2">
      <c r="D2728" s="22" t="s">
        <v>6016</v>
      </c>
      <c r="E2728" s="67" t="s">
        <v>6032</v>
      </c>
      <c r="F2728" s="68" t="s">
        <v>87</v>
      </c>
      <c r="G2728" s="69" t="s">
        <v>87</v>
      </c>
      <c r="H2728" s="68">
        <v>1190</v>
      </c>
      <c r="K2728" s="70">
        <f t="shared" si="195"/>
        <v>0</v>
      </c>
      <c r="N2728" s="70">
        <f t="shared" si="196"/>
        <v>0</v>
      </c>
    </row>
    <row r="2729" spans="1:14" x14ac:dyDescent="0.2">
      <c r="D2729" s="22" t="s">
        <v>6017</v>
      </c>
      <c r="E2729" s="67">
        <v>3.5400000000000001E-2</v>
      </c>
      <c r="F2729" s="68" t="s">
        <v>87</v>
      </c>
      <c r="G2729" s="69" t="s">
        <v>87</v>
      </c>
      <c r="H2729" s="68">
        <v>1190</v>
      </c>
      <c r="K2729" s="70">
        <f t="shared" si="195"/>
        <v>0</v>
      </c>
      <c r="N2729" s="70">
        <f t="shared" si="196"/>
        <v>0</v>
      </c>
    </row>
    <row r="2730" spans="1:14" x14ac:dyDescent="0.2">
      <c r="D2730" s="22" t="s">
        <v>6018</v>
      </c>
      <c r="E2730" s="67" t="s">
        <v>6033</v>
      </c>
      <c r="F2730" s="68" t="s">
        <v>87</v>
      </c>
      <c r="G2730" s="69" t="s">
        <v>87</v>
      </c>
      <c r="H2730" s="68">
        <v>3010</v>
      </c>
      <c r="K2730" s="70">
        <f t="shared" si="195"/>
        <v>0</v>
      </c>
      <c r="N2730" s="70">
        <f t="shared" si="196"/>
        <v>0</v>
      </c>
    </row>
    <row r="2731" spans="1:14" x14ac:dyDescent="0.2">
      <c r="D2731" s="22" t="s">
        <v>6019</v>
      </c>
      <c r="E2731" s="67">
        <v>2E-3</v>
      </c>
      <c r="F2731" s="68" t="s">
        <v>87</v>
      </c>
      <c r="G2731" s="69" t="s">
        <v>87</v>
      </c>
      <c r="H2731" s="68">
        <v>3010</v>
      </c>
      <c r="K2731" s="70">
        <f t="shared" si="195"/>
        <v>0</v>
      </c>
      <c r="N2731" s="70">
        <f t="shared" si="196"/>
        <v>0</v>
      </c>
    </row>
    <row r="2732" spans="1:14" x14ac:dyDescent="0.2">
      <c r="D2732" s="22" t="s">
        <v>6020</v>
      </c>
      <c r="E2732" s="67">
        <v>9.4E-2</v>
      </c>
      <c r="F2732" s="68" t="s">
        <v>87</v>
      </c>
      <c r="G2732" s="69" t="s">
        <v>87</v>
      </c>
      <c r="H2732" s="68">
        <v>3010</v>
      </c>
      <c r="K2732" s="70">
        <f t="shared" si="195"/>
        <v>0</v>
      </c>
      <c r="N2732" s="70">
        <f t="shared" si="196"/>
        <v>0</v>
      </c>
    </row>
    <row r="2733" spans="1:14" x14ac:dyDescent="0.2">
      <c r="D2733" s="22" t="s">
        <v>6021</v>
      </c>
      <c r="E2733" s="67">
        <v>7.9899999999999999E-2</v>
      </c>
      <c r="F2733" s="68" t="s">
        <v>87</v>
      </c>
      <c r="G2733" s="69" t="s">
        <v>87</v>
      </c>
      <c r="H2733" s="68">
        <v>3010</v>
      </c>
      <c r="K2733" s="70">
        <f t="shared" si="195"/>
        <v>0</v>
      </c>
      <c r="N2733" s="70">
        <f t="shared" si="196"/>
        <v>0</v>
      </c>
    </row>
    <row r="2734" spans="1:14" x14ac:dyDescent="0.2">
      <c r="D2734" s="22" t="s">
        <v>6022</v>
      </c>
      <c r="E2734" s="67" t="s">
        <v>6024</v>
      </c>
      <c r="F2734" s="68" t="s">
        <v>87</v>
      </c>
      <c r="G2734" s="69" t="s">
        <v>87</v>
      </c>
      <c r="H2734" s="68">
        <v>1190</v>
      </c>
      <c r="K2734" s="70">
        <f t="shared" si="195"/>
        <v>0</v>
      </c>
      <c r="N2734" s="70">
        <f t="shared" si="196"/>
        <v>0</v>
      </c>
    </row>
    <row r="2735" spans="1:14" x14ac:dyDescent="0.2">
      <c r="A2735" s="67">
        <v>999</v>
      </c>
      <c r="C2735" s="72">
        <v>43462</v>
      </c>
      <c r="D2735" s="22" t="s">
        <v>6036</v>
      </c>
      <c r="E2735" s="67">
        <v>3.8374000000000001</v>
      </c>
      <c r="F2735" s="68" t="s">
        <v>6037</v>
      </c>
      <c r="G2735" s="69" t="s">
        <v>6038</v>
      </c>
      <c r="H2735" s="24">
        <v>1080</v>
      </c>
      <c r="I2735" s="27">
        <v>0.5</v>
      </c>
      <c r="J2735" s="70">
        <v>3710</v>
      </c>
      <c r="K2735" s="70">
        <f t="shared" si="195"/>
        <v>10600</v>
      </c>
      <c r="L2735" s="71">
        <v>11268.87</v>
      </c>
      <c r="M2735" s="71">
        <v>45.07</v>
      </c>
      <c r="N2735" s="70">
        <f t="shared" si="196"/>
        <v>45.57</v>
      </c>
    </row>
    <row r="2736" spans="1:14" x14ac:dyDescent="0.2">
      <c r="A2736" s="67">
        <v>1000</v>
      </c>
      <c r="C2736" s="72">
        <v>43462</v>
      </c>
      <c r="D2736" s="22" t="s">
        <v>6039</v>
      </c>
      <c r="E2736" s="67">
        <v>9</v>
      </c>
      <c r="F2736" s="68" t="s">
        <v>6040</v>
      </c>
      <c r="G2736" s="69" t="s">
        <v>6041</v>
      </c>
      <c r="H2736" s="24">
        <v>1110</v>
      </c>
      <c r="I2736" s="27">
        <v>0.5</v>
      </c>
      <c r="J2736" s="70">
        <v>54510</v>
      </c>
      <c r="K2736" s="70">
        <f t="shared" si="195"/>
        <v>155740</v>
      </c>
      <c r="L2736" s="71">
        <v>136400</v>
      </c>
      <c r="M2736" s="71">
        <v>545.6</v>
      </c>
      <c r="N2736" s="70">
        <f t="shared" si="196"/>
        <v>546.1</v>
      </c>
    </row>
    <row r="2737" spans="1:15" x14ac:dyDescent="0.2">
      <c r="A2737" s="67" t="s">
        <v>6042</v>
      </c>
      <c r="C2737" s="72">
        <v>43462</v>
      </c>
      <c r="D2737" s="22" t="s">
        <v>6043</v>
      </c>
      <c r="E2737" s="67">
        <v>94.611400000000003</v>
      </c>
      <c r="F2737" s="68" t="s">
        <v>6046</v>
      </c>
      <c r="G2737" s="68" t="s">
        <v>6045</v>
      </c>
      <c r="H2737" s="24">
        <v>1170</v>
      </c>
      <c r="I2737" s="27">
        <v>1</v>
      </c>
      <c r="J2737" s="70">
        <v>254770</v>
      </c>
      <c r="K2737" s="70">
        <f t="shared" si="195"/>
        <v>727910</v>
      </c>
      <c r="N2737" s="70">
        <f t="shared" si="196"/>
        <v>1</v>
      </c>
    </row>
    <row r="2738" spans="1:15" x14ac:dyDescent="0.2">
      <c r="D2738" s="22" t="s">
        <v>6044</v>
      </c>
      <c r="E2738" s="67">
        <v>136.56200000000001</v>
      </c>
      <c r="F2738" s="68" t="s">
        <v>87</v>
      </c>
      <c r="G2738" s="69" t="s">
        <v>87</v>
      </c>
      <c r="K2738" s="70">
        <f t="shared" si="195"/>
        <v>0</v>
      </c>
      <c r="N2738" s="70">
        <f t="shared" si="196"/>
        <v>0</v>
      </c>
    </row>
    <row r="2739" spans="1:15" x14ac:dyDescent="0.2">
      <c r="A2739" s="67" t="s">
        <v>6047</v>
      </c>
      <c r="C2739" s="72">
        <v>43462</v>
      </c>
      <c r="D2739" s="66" t="s">
        <v>6044</v>
      </c>
      <c r="E2739" s="67">
        <v>235.98</v>
      </c>
      <c r="F2739" s="68" t="s">
        <v>6045</v>
      </c>
      <c r="G2739" s="25" t="s">
        <v>6048</v>
      </c>
      <c r="H2739" s="24">
        <v>1170</v>
      </c>
      <c r="I2739" s="27">
        <v>0.5</v>
      </c>
      <c r="J2739" s="70">
        <v>254770</v>
      </c>
      <c r="K2739" s="70">
        <f t="shared" si="195"/>
        <v>727910</v>
      </c>
      <c r="N2739" s="70">
        <f t="shared" si="196"/>
        <v>0.5</v>
      </c>
    </row>
    <row r="2740" spans="1:15" x14ac:dyDescent="0.2">
      <c r="A2740" s="67">
        <v>998</v>
      </c>
      <c r="C2740" s="72">
        <v>43462</v>
      </c>
      <c r="D2740" s="22" t="s">
        <v>6054</v>
      </c>
      <c r="E2740" s="67">
        <v>0.97960000000000003</v>
      </c>
      <c r="F2740" s="24" t="s">
        <v>6055</v>
      </c>
      <c r="G2740" s="25" t="s">
        <v>6056</v>
      </c>
      <c r="H2740" s="24">
        <v>1220</v>
      </c>
      <c r="I2740" s="27">
        <v>0.5</v>
      </c>
      <c r="J2740" s="70">
        <v>29170</v>
      </c>
      <c r="K2740" s="70">
        <f t="shared" si="195"/>
        <v>83340</v>
      </c>
      <c r="L2740" s="71">
        <v>55000</v>
      </c>
      <c r="M2740" s="71">
        <v>220</v>
      </c>
      <c r="N2740" s="70">
        <f t="shared" si="196"/>
        <v>220.5</v>
      </c>
    </row>
    <row r="2741" spans="1:15" x14ac:dyDescent="0.2">
      <c r="A2741" s="67">
        <v>1003</v>
      </c>
      <c r="C2741" s="72">
        <v>43465</v>
      </c>
      <c r="D2741" s="22" t="s">
        <v>6057</v>
      </c>
      <c r="E2741" s="67">
        <v>82.888000000000005</v>
      </c>
      <c r="F2741" s="24" t="s">
        <v>6058</v>
      </c>
      <c r="G2741" s="25" t="s">
        <v>6059</v>
      </c>
      <c r="H2741" s="24">
        <v>1120</v>
      </c>
      <c r="I2741" s="27">
        <v>0.5</v>
      </c>
      <c r="J2741" s="70">
        <v>177560</v>
      </c>
      <c r="K2741" s="70">
        <f t="shared" si="195"/>
        <v>507310</v>
      </c>
      <c r="L2741" s="71">
        <v>385000</v>
      </c>
      <c r="M2741" s="71">
        <v>1540</v>
      </c>
      <c r="N2741" s="70">
        <f t="shared" si="196"/>
        <v>1540.5</v>
      </c>
    </row>
    <row r="2742" spans="1:15" x14ac:dyDescent="0.2">
      <c r="A2742" s="67" t="s">
        <v>6060</v>
      </c>
      <c r="C2742" s="72">
        <v>43465</v>
      </c>
      <c r="D2742" s="22" t="s">
        <v>6061</v>
      </c>
      <c r="E2742" s="67">
        <v>5.1775000000000002</v>
      </c>
      <c r="F2742" s="24" t="s">
        <v>6062</v>
      </c>
      <c r="G2742" s="25" t="s">
        <v>6063</v>
      </c>
      <c r="H2742" s="24">
        <v>1070</v>
      </c>
      <c r="I2742" s="27">
        <v>0.5</v>
      </c>
      <c r="J2742" s="70">
        <v>38240</v>
      </c>
      <c r="K2742" s="70">
        <f t="shared" si="195"/>
        <v>109260</v>
      </c>
      <c r="N2742" s="70">
        <f t="shared" si="196"/>
        <v>0.5</v>
      </c>
    </row>
    <row r="2743" spans="1:15" s="68" customFormat="1" x14ac:dyDescent="0.2">
      <c r="A2743" s="67">
        <v>1001</v>
      </c>
      <c r="B2743" s="21"/>
      <c r="C2743" s="72">
        <v>43465</v>
      </c>
      <c r="D2743" s="66" t="s">
        <v>6068</v>
      </c>
      <c r="E2743" s="67">
        <v>0.53</v>
      </c>
      <c r="F2743" s="68" t="s">
        <v>5943</v>
      </c>
      <c r="G2743" s="69" t="s">
        <v>6069</v>
      </c>
      <c r="H2743" s="68">
        <v>1070</v>
      </c>
      <c r="I2743" s="70">
        <v>0.5</v>
      </c>
      <c r="J2743" s="70">
        <v>47500</v>
      </c>
      <c r="K2743" s="70">
        <f t="shared" si="195"/>
        <v>135710</v>
      </c>
      <c r="L2743" s="71">
        <v>139000</v>
      </c>
      <c r="M2743" s="71">
        <v>556</v>
      </c>
      <c r="N2743" s="70">
        <f t="shared" si="196"/>
        <v>556.5</v>
      </c>
      <c r="O2743" s="113"/>
    </row>
    <row r="2744" spans="1:15" x14ac:dyDescent="0.2">
      <c r="A2744" s="67">
        <v>1002</v>
      </c>
      <c r="C2744" s="72">
        <v>43465</v>
      </c>
      <c r="D2744" s="22" t="s">
        <v>6064</v>
      </c>
      <c r="E2744" s="67" t="s">
        <v>1212</v>
      </c>
      <c r="F2744" s="24" t="s">
        <v>6066</v>
      </c>
      <c r="G2744" s="25" t="s">
        <v>6067</v>
      </c>
      <c r="H2744" s="24">
        <v>1190</v>
      </c>
      <c r="I2744" s="27">
        <v>1</v>
      </c>
      <c r="J2744" s="70">
        <v>28340</v>
      </c>
      <c r="K2744" s="70">
        <f t="shared" si="195"/>
        <v>80970</v>
      </c>
      <c r="L2744" s="71">
        <v>82000</v>
      </c>
      <c r="M2744" s="71">
        <v>328</v>
      </c>
      <c r="N2744" s="70">
        <f t="shared" si="196"/>
        <v>329</v>
      </c>
    </row>
    <row r="2745" spans="1:15" x14ac:dyDescent="0.2">
      <c r="D2745" s="22" t="s">
        <v>6065</v>
      </c>
      <c r="E2745" s="67" t="s">
        <v>1212</v>
      </c>
      <c r="F2745" s="24" t="s">
        <v>87</v>
      </c>
      <c r="G2745" s="25" t="s">
        <v>87</v>
      </c>
      <c r="K2745" s="70">
        <f t="shared" si="195"/>
        <v>0</v>
      </c>
      <c r="N2745" s="70">
        <f t="shared" si="196"/>
        <v>0</v>
      </c>
    </row>
    <row r="2746" spans="1:15" x14ac:dyDescent="0.2">
      <c r="A2746" s="67">
        <v>1004</v>
      </c>
      <c r="C2746" s="72">
        <v>43465</v>
      </c>
      <c r="D2746" s="22" t="s">
        <v>6070</v>
      </c>
      <c r="E2746" s="67">
        <v>19.86</v>
      </c>
      <c r="F2746" s="24" t="s">
        <v>6071</v>
      </c>
      <c r="G2746" s="25" t="s">
        <v>6072</v>
      </c>
      <c r="H2746" s="24">
        <v>1120</v>
      </c>
      <c r="I2746" s="27">
        <v>1</v>
      </c>
      <c r="J2746" s="70">
        <v>31280</v>
      </c>
      <c r="K2746" s="70">
        <f t="shared" si="195"/>
        <v>89370</v>
      </c>
      <c r="L2746" s="71">
        <v>93838.5</v>
      </c>
      <c r="M2746" s="71">
        <v>375.35</v>
      </c>
      <c r="N2746" s="70">
        <f t="shared" si="196"/>
        <v>376.35</v>
      </c>
    </row>
    <row r="2747" spans="1:15" x14ac:dyDescent="0.2">
      <c r="A2747" s="67" t="s">
        <v>6073</v>
      </c>
      <c r="C2747" s="72">
        <v>43465</v>
      </c>
      <c r="D2747" s="22" t="s">
        <v>6074</v>
      </c>
      <c r="E2747" s="67">
        <v>0.13589999999999999</v>
      </c>
      <c r="F2747" s="24" t="s">
        <v>6075</v>
      </c>
      <c r="G2747" s="25" t="s">
        <v>4229</v>
      </c>
      <c r="H2747" s="24">
        <v>2050</v>
      </c>
      <c r="I2747" s="27">
        <v>2</v>
      </c>
      <c r="J2747" s="70">
        <f>9030+18230+9170+13810</f>
        <v>50240</v>
      </c>
      <c r="K2747" s="70">
        <f t="shared" si="195"/>
        <v>143540</v>
      </c>
      <c r="N2747" s="70">
        <f t="shared" si="196"/>
        <v>2</v>
      </c>
    </row>
    <row r="2748" spans="1:15" x14ac:dyDescent="0.2">
      <c r="D2748" s="22" t="s">
        <v>6076</v>
      </c>
      <c r="E2748" s="67">
        <v>0.39400000000000002</v>
      </c>
      <c r="F2748" s="24" t="s">
        <v>87</v>
      </c>
      <c r="G2748" s="25" t="s">
        <v>87</v>
      </c>
      <c r="K2748" s="70">
        <f t="shared" si="195"/>
        <v>0</v>
      </c>
      <c r="N2748" s="70">
        <f t="shared" si="196"/>
        <v>0</v>
      </c>
    </row>
    <row r="2749" spans="1:15" x14ac:dyDescent="0.2">
      <c r="D2749" s="22" t="s">
        <v>6077</v>
      </c>
      <c r="E2749" s="67">
        <v>0.3669</v>
      </c>
      <c r="F2749" s="24" t="s">
        <v>87</v>
      </c>
      <c r="G2749" s="25" t="s">
        <v>87</v>
      </c>
      <c r="K2749" s="70">
        <f t="shared" si="195"/>
        <v>0</v>
      </c>
      <c r="N2749" s="70">
        <f t="shared" si="196"/>
        <v>0</v>
      </c>
    </row>
    <row r="2750" spans="1:15" x14ac:dyDescent="0.2">
      <c r="D2750" s="22" t="s">
        <v>6078</v>
      </c>
      <c r="E2750" s="67">
        <v>1</v>
      </c>
      <c r="F2750" s="24" t="s">
        <v>87</v>
      </c>
      <c r="G2750" s="25" t="s">
        <v>87</v>
      </c>
      <c r="K2750" s="70">
        <f t="shared" si="195"/>
        <v>0</v>
      </c>
      <c r="N2750" s="70">
        <f t="shared" si="196"/>
        <v>0</v>
      </c>
    </row>
    <row r="2751" spans="1:15" x14ac:dyDescent="0.2">
      <c r="A2751" s="67">
        <v>1005</v>
      </c>
      <c r="C2751" s="72">
        <v>43465</v>
      </c>
      <c r="D2751" s="22" t="s">
        <v>6079</v>
      </c>
      <c r="E2751" s="67">
        <v>5.01</v>
      </c>
      <c r="F2751" s="24" t="s">
        <v>3814</v>
      </c>
      <c r="G2751" s="25" t="s">
        <v>6080</v>
      </c>
      <c r="H2751" s="24">
        <v>1150</v>
      </c>
      <c r="I2751" s="27">
        <v>0.5</v>
      </c>
      <c r="J2751" s="70">
        <v>8910</v>
      </c>
      <c r="K2751" s="70">
        <f t="shared" ref="K2751:K2757" si="197">ROUND(J2751/0.35,-1)</f>
        <v>25460</v>
      </c>
      <c r="L2751" s="71">
        <v>50000</v>
      </c>
      <c r="M2751" s="71">
        <v>200</v>
      </c>
      <c r="N2751" s="70">
        <f t="shared" ref="N2751:N2757" si="198">I2751+M2751</f>
        <v>200.5</v>
      </c>
    </row>
    <row r="2752" spans="1:15" x14ac:dyDescent="0.2">
      <c r="A2752" s="67">
        <v>1007</v>
      </c>
      <c r="C2752" s="72">
        <v>43465</v>
      </c>
      <c r="D2752" s="22" t="s">
        <v>6081</v>
      </c>
      <c r="E2752" s="67">
        <v>1.26</v>
      </c>
      <c r="F2752" s="24" t="s">
        <v>6083</v>
      </c>
      <c r="G2752" s="25" t="s">
        <v>6084</v>
      </c>
      <c r="H2752" s="24">
        <v>1070</v>
      </c>
      <c r="I2752" s="27">
        <v>1</v>
      </c>
      <c r="J2752" s="70">
        <f>50650+2110</f>
        <v>52760</v>
      </c>
      <c r="K2752" s="70">
        <f t="shared" si="197"/>
        <v>150740</v>
      </c>
      <c r="L2752" s="71">
        <v>204000</v>
      </c>
      <c r="M2752" s="71">
        <v>816</v>
      </c>
      <c r="N2752" s="70">
        <f t="shared" si="198"/>
        <v>817</v>
      </c>
    </row>
    <row r="2753" spans="1:15" x14ac:dyDescent="0.2">
      <c r="D2753" s="22" t="s">
        <v>6082</v>
      </c>
      <c r="E2753" s="67">
        <v>0.82799999999999996</v>
      </c>
      <c r="F2753" s="24" t="s">
        <v>87</v>
      </c>
      <c r="K2753" s="70">
        <f t="shared" si="197"/>
        <v>0</v>
      </c>
      <c r="N2753" s="70">
        <f t="shared" si="198"/>
        <v>0</v>
      </c>
    </row>
    <row r="2754" spans="1:15" x14ac:dyDescent="0.2">
      <c r="A2754" s="67" t="s">
        <v>6085</v>
      </c>
      <c r="C2754" s="72">
        <v>43465</v>
      </c>
      <c r="D2754" s="22" t="s">
        <v>6086</v>
      </c>
      <c r="E2754" s="67">
        <v>0.41320000000000001</v>
      </c>
      <c r="F2754" s="24" t="s">
        <v>6087</v>
      </c>
      <c r="G2754" s="25" t="s">
        <v>6088</v>
      </c>
      <c r="H2754" s="24">
        <v>3010</v>
      </c>
      <c r="I2754" s="27">
        <v>0.5</v>
      </c>
      <c r="J2754" s="70">
        <v>59180</v>
      </c>
      <c r="K2754" s="70">
        <f t="shared" si="197"/>
        <v>169090</v>
      </c>
      <c r="N2754" s="70">
        <f t="shared" si="198"/>
        <v>0.5</v>
      </c>
    </row>
    <row r="2755" spans="1:15" x14ac:dyDescent="0.2">
      <c r="A2755" s="67">
        <v>1006</v>
      </c>
      <c r="C2755" s="72">
        <v>43465</v>
      </c>
      <c r="D2755" s="22" t="s">
        <v>6089</v>
      </c>
      <c r="E2755" s="67">
        <v>9.9649999999999999</v>
      </c>
      <c r="F2755" s="24" t="s">
        <v>6090</v>
      </c>
      <c r="G2755" s="25" t="s">
        <v>1025</v>
      </c>
      <c r="H2755" s="24">
        <v>1210</v>
      </c>
      <c r="I2755" s="27">
        <v>0.5</v>
      </c>
      <c r="J2755" s="70">
        <v>11740</v>
      </c>
      <c r="K2755" s="70">
        <f t="shared" si="197"/>
        <v>33540</v>
      </c>
      <c r="L2755" s="71">
        <v>29895</v>
      </c>
      <c r="M2755" s="71">
        <v>119.58</v>
      </c>
      <c r="N2755" s="70">
        <f t="shared" si="198"/>
        <v>120.08</v>
      </c>
    </row>
    <row r="2756" spans="1:15" x14ac:dyDescent="0.2">
      <c r="A2756" s="67">
        <v>996</v>
      </c>
      <c r="C2756" s="72">
        <v>43461</v>
      </c>
      <c r="D2756" s="22" t="s">
        <v>5442</v>
      </c>
      <c r="E2756" s="67">
        <v>0.50449999999999995</v>
      </c>
      <c r="F2756" s="24" t="s">
        <v>5171</v>
      </c>
      <c r="G2756" s="25" t="s">
        <v>5622</v>
      </c>
      <c r="H2756" s="24">
        <v>1070</v>
      </c>
      <c r="I2756" s="27">
        <v>0.5</v>
      </c>
      <c r="J2756" s="70">
        <v>23960</v>
      </c>
      <c r="K2756" s="70">
        <f t="shared" si="197"/>
        <v>68460</v>
      </c>
      <c r="L2756" s="71">
        <v>20000</v>
      </c>
      <c r="M2756" s="71">
        <v>80</v>
      </c>
      <c r="N2756" s="70">
        <f t="shared" si="198"/>
        <v>80.5</v>
      </c>
    </row>
    <row r="2757" spans="1:15" s="43" customFormat="1" x14ac:dyDescent="0.2">
      <c r="A2757" s="39">
        <v>1008</v>
      </c>
      <c r="B2757" s="40"/>
      <c r="C2757" s="41">
        <v>43465</v>
      </c>
      <c r="D2757" s="42" t="s">
        <v>6091</v>
      </c>
      <c r="E2757" s="39">
        <v>3.2759999999999998</v>
      </c>
      <c r="F2757" s="43" t="s">
        <v>6092</v>
      </c>
      <c r="G2757" s="44" t="s">
        <v>6093</v>
      </c>
      <c r="H2757" s="43">
        <v>1070</v>
      </c>
      <c r="I2757" s="45">
        <v>0.5</v>
      </c>
      <c r="J2757" s="45">
        <v>4180</v>
      </c>
      <c r="K2757" s="45">
        <f t="shared" si="197"/>
        <v>11940</v>
      </c>
      <c r="L2757" s="46">
        <v>15000</v>
      </c>
      <c r="M2757" s="46">
        <v>60</v>
      </c>
      <c r="N2757" s="45">
        <f t="shared" si="198"/>
        <v>60.5</v>
      </c>
      <c r="O2757" s="47"/>
    </row>
    <row r="2758" spans="1:15" x14ac:dyDescent="0.2">
      <c r="K2758" s="70"/>
      <c r="N2758" s="27">
        <f>SUM(N2695:N2757)</f>
        <v>5739.1</v>
      </c>
      <c r="O2758" s="36">
        <v>69960</v>
      </c>
    </row>
    <row r="2759" spans="1:15" x14ac:dyDescent="0.2">
      <c r="K2759" s="70"/>
    </row>
    <row r="2760" spans="1:15" x14ac:dyDescent="0.2">
      <c r="D2760" s="66"/>
      <c r="F2760" s="68"/>
      <c r="G2760" s="68"/>
      <c r="H2760" s="68"/>
      <c r="I2760" s="70"/>
      <c r="K2760" s="70"/>
      <c r="N2760" s="70"/>
      <c r="O2760" s="112"/>
    </row>
    <row r="2761" spans="1:15" x14ac:dyDescent="0.2">
      <c r="K2761" s="70"/>
      <c r="N2761" s="70"/>
    </row>
    <row r="2764" spans="1:15" x14ac:dyDescent="0.2">
      <c r="F2764" s="114" t="s">
        <v>6094</v>
      </c>
      <c r="G2764" s="69"/>
      <c r="H2764" s="68"/>
      <c r="I2764" s="115">
        <f>SUM(I2:I2759)</f>
        <v>1220.5</v>
      </c>
      <c r="J2764" s="26"/>
      <c r="K2764" s="70"/>
      <c r="M2764" s="116">
        <f>SUM(M2:M2759)</f>
        <v>453749.56999999983</v>
      </c>
      <c r="N2764" s="70"/>
    </row>
    <row r="2765" spans="1:15" x14ac:dyDescent="0.2">
      <c r="F2765" s="68"/>
      <c r="G2765" s="69"/>
      <c r="H2765" s="68"/>
      <c r="I2765" s="26"/>
      <c r="J2765" s="26"/>
      <c r="K2765" s="70"/>
      <c r="N2765" s="70"/>
    </row>
    <row r="2766" spans="1:15" x14ac:dyDescent="0.2">
      <c r="F2766" s="68"/>
      <c r="G2766" s="69"/>
      <c r="H2766" s="68"/>
      <c r="I2766" s="26"/>
      <c r="J2766" s="26"/>
      <c r="K2766" s="70"/>
      <c r="N2766" s="70"/>
    </row>
    <row r="2767" spans="1:15" x14ac:dyDescent="0.2">
      <c r="F2767" s="68"/>
      <c r="G2767" s="69"/>
      <c r="H2767" s="68"/>
      <c r="I2767" s="26"/>
      <c r="J2767" s="26"/>
      <c r="K2767" s="70"/>
      <c r="N2767" s="70"/>
    </row>
    <row r="2768" spans="1:15" x14ac:dyDescent="0.2">
      <c r="F2768" s="68"/>
      <c r="G2768" s="69"/>
      <c r="H2768" s="68"/>
      <c r="I2768" s="26"/>
      <c r="J2768" s="26"/>
      <c r="K2768" s="70"/>
      <c r="N2768" s="70"/>
    </row>
    <row r="2769" spans="6:14" x14ac:dyDescent="0.2">
      <c r="F2769" s="68"/>
      <c r="G2769" s="69"/>
      <c r="H2769" s="68"/>
      <c r="I2769" s="26"/>
      <c r="J2769" s="26"/>
      <c r="K2769" s="118" t="s">
        <v>6095</v>
      </c>
      <c r="L2769" s="119"/>
      <c r="M2769" s="116">
        <f>(M2764/4)*1000</f>
        <v>113437392.49999996</v>
      </c>
      <c r="N2769" s="70"/>
    </row>
    <row r="2770" spans="6:14" x14ac:dyDescent="0.2">
      <c r="F2770" s="68"/>
      <c r="G2770" s="69"/>
      <c r="H2770" s="68"/>
      <c r="I2770" s="26"/>
      <c r="J2770" s="26"/>
      <c r="K2770" s="70"/>
      <c r="N2770" s="70"/>
    </row>
  </sheetData>
  <sortState ref="A2655:A2656">
    <sortCondition ref="A2656"/>
  </sortState>
  <mergeCells count="2">
    <mergeCell ref="O2189:P2189"/>
    <mergeCell ref="K2769:L2769"/>
  </mergeCells>
  <pageMargins left="0.7" right="0.7" top="0.75" bottom="0.75" header="0.3" footer="0.3"/>
  <pageSetup paperSize="5" scale="5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43"/>
  <sheetViews>
    <sheetView workbookViewId="0">
      <selection activeCell="I9" sqref="I9"/>
    </sheetView>
  </sheetViews>
  <sheetFormatPr defaultRowHeight="15" x14ac:dyDescent="0.25"/>
  <cols>
    <col min="1" max="1" width="24.42578125" style="3" customWidth="1"/>
    <col min="2" max="2" width="24.42578125" style="10" customWidth="1"/>
    <col min="3" max="3" width="28.42578125" style="1" customWidth="1"/>
    <col min="4" max="4" width="28.5703125" style="1" customWidth="1"/>
    <col min="5" max="5" width="6.5703125" style="1" customWidth="1"/>
    <col min="6" max="6" width="11.42578125" style="11" customWidth="1"/>
    <col min="7" max="7" width="13.5703125" style="12" customWidth="1"/>
    <col min="8" max="8" width="12.42578125" style="13" customWidth="1"/>
    <col min="9" max="9" width="12.42578125" style="11" customWidth="1"/>
    <col min="10" max="10" width="8.5703125" style="2" customWidth="1"/>
    <col min="11" max="256" width="9.140625" style="1"/>
    <col min="257" max="258" width="24.42578125" style="1" customWidth="1"/>
    <col min="259" max="259" width="28.42578125" style="1" customWidth="1"/>
    <col min="260" max="260" width="28.5703125" style="1" customWidth="1"/>
    <col min="261" max="261" width="6.5703125" style="1" customWidth="1"/>
    <col min="262" max="262" width="11.42578125" style="1" customWidth="1"/>
    <col min="263" max="263" width="13.5703125" style="1" customWidth="1"/>
    <col min="264" max="265" width="12.42578125" style="1" customWidth="1"/>
    <col min="266" max="266" width="8.5703125" style="1" customWidth="1"/>
    <col min="267" max="512" width="9.140625" style="1"/>
    <col min="513" max="514" width="24.42578125" style="1" customWidth="1"/>
    <col min="515" max="515" width="28.42578125" style="1" customWidth="1"/>
    <col min="516" max="516" width="28.5703125" style="1" customWidth="1"/>
    <col min="517" max="517" width="6.5703125" style="1" customWidth="1"/>
    <col min="518" max="518" width="11.42578125" style="1" customWidth="1"/>
    <col min="519" max="519" width="13.5703125" style="1" customWidth="1"/>
    <col min="520" max="521" width="12.42578125" style="1" customWidth="1"/>
    <col min="522" max="522" width="8.5703125" style="1" customWidth="1"/>
    <col min="523" max="768" width="9.140625" style="1"/>
    <col min="769" max="770" width="24.42578125" style="1" customWidth="1"/>
    <col min="771" max="771" width="28.42578125" style="1" customWidth="1"/>
    <col min="772" max="772" width="28.5703125" style="1" customWidth="1"/>
    <col min="773" max="773" width="6.5703125" style="1" customWidth="1"/>
    <col min="774" max="774" width="11.42578125" style="1" customWidth="1"/>
    <col min="775" max="775" width="13.5703125" style="1" customWidth="1"/>
    <col min="776" max="777" width="12.42578125" style="1" customWidth="1"/>
    <col min="778" max="778" width="8.5703125" style="1" customWidth="1"/>
    <col min="779" max="1024" width="9.140625" style="1"/>
    <col min="1025" max="1026" width="24.42578125" style="1" customWidth="1"/>
    <col min="1027" max="1027" width="28.42578125" style="1" customWidth="1"/>
    <col min="1028" max="1028" width="28.5703125" style="1" customWidth="1"/>
    <col min="1029" max="1029" width="6.5703125" style="1" customWidth="1"/>
    <col min="1030" max="1030" width="11.42578125" style="1" customWidth="1"/>
    <col min="1031" max="1031" width="13.5703125" style="1" customWidth="1"/>
    <col min="1032" max="1033" width="12.42578125" style="1" customWidth="1"/>
    <col min="1034" max="1034" width="8.5703125" style="1" customWidth="1"/>
    <col min="1035" max="1280" width="9.140625" style="1"/>
    <col min="1281" max="1282" width="24.42578125" style="1" customWidth="1"/>
    <col min="1283" max="1283" width="28.42578125" style="1" customWidth="1"/>
    <col min="1284" max="1284" width="28.5703125" style="1" customWidth="1"/>
    <col min="1285" max="1285" width="6.5703125" style="1" customWidth="1"/>
    <col min="1286" max="1286" width="11.42578125" style="1" customWidth="1"/>
    <col min="1287" max="1287" width="13.5703125" style="1" customWidth="1"/>
    <col min="1288" max="1289" width="12.42578125" style="1" customWidth="1"/>
    <col min="1290" max="1290" width="8.5703125" style="1" customWidth="1"/>
    <col min="1291" max="1536" width="9.140625" style="1"/>
    <col min="1537" max="1538" width="24.42578125" style="1" customWidth="1"/>
    <col min="1539" max="1539" width="28.42578125" style="1" customWidth="1"/>
    <col min="1540" max="1540" width="28.5703125" style="1" customWidth="1"/>
    <col min="1541" max="1541" width="6.5703125" style="1" customWidth="1"/>
    <col min="1542" max="1542" width="11.42578125" style="1" customWidth="1"/>
    <col min="1543" max="1543" width="13.5703125" style="1" customWidth="1"/>
    <col min="1544" max="1545" width="12.42578125" style="1" customWidth="1"/>
    <col min="1546" max="1546" width="8.5703125" style="1" customWidth="1"/>
    <col min="1547" max="1792" width="9.140625" style="1"/>
    <col min="1793" max="1794" width="24.42578125" style="1" customWidth="1"/>
    <col min="1795" max="1795" width="28.42578125" style="1" customWidth="1"/>
    <col min="1796" max="1796" width="28.5703125" style="1" customWidth="1"/>
    <col min="1797" max="1797" width="6.5703125" style="1" customWidth="1"/>
    <col min="1798" max="1798" width="11.42578125" style="1" customWidth="1"/>
    <col min="1799" max="1799" width="13.5703125" style="1" customWidth="1"/>
    <col min="1800" max="1801" width="12.42578125" style="1" customWidth="1"/>
    <col min="1802" max="1802" width="8.5703125" style="1" customWidth="1"/>
    <col min="1803" max="2048" width="9.140625" style="1"/>
    <col min="2049" max="2050" width="24.42578125" style="1" customWidth="1"/>
    <col min="2051" max="2051" width="28.42578125" style="1" customWidth="1"/>
    <col min="2052" max="2052" width="28.5703125" style="1" customWidth="1"/>
    <col min="2053" max="2053" width="6.5703125" style="1" customWidth="1"/>
    <col min="2054" max="2054" width="11.42578125" style="1" customWidth="1"/>
    <col min="2055" max="2055" width="13.5703125" style="1" customWidth="1"/>
    <col min="2056" max="2057" width="12.42578125" style="1" customWidth="1"/>
    <col min="2058" max="2058" width="8.5703125" style="1" customWidth="1"/>
    <col min="2059" max="2304" width="9.140625" style="1"/>
    <col min="2305" max="2306" width="24.42578125" style="1" customWidth="1"/>
    <col min="2307" max="2307" width="28.42578125" style="1" customWidth="1"/>
    <col min="2308" max="2308" width="28.5703125" style="1" customWidth="1"/>
    <col min="2309" max="2309" width="6.5703125" style="1" customWidth="1"/>
    <col min="2310" max="2310" width="11.42578125" style="1" customWidth="1"/>
    <col min="2311" max="2311" width="13.5703125" style="1" customWidth="1"/>
    <col min="2312" max="2313" width="12.42578125" style="1" customWidth="1"/>
    <col min="2314" max="2314" width="8.5703125" style="1" customWidth="1"/>
    <col min="2315" max="2560" width="9.140625" style="1"/>
    <col min="2561" max="2562" width="24.42578125" style="1" customWidth="1"/>
    <col min="2563" max="2563" width="28.42578125" style="1" customWidth="1"/>
    <col min="2564" max="2564" width="28.5703125" style="1" customWidth="1"/>
    <col min="2565" max="2565" width="6.5703125" style="1" customWidth="1"/>
    <col min="2566" max="2566" width="11.42578125" style="1" customWidth="1"/>
    <col min="2567" max="2567" width="13.5703125" style="1" customWidth="1"/>
    <col min="2568" max="2569" width="12.42578125" style="1" customWidth="1"/>
    <col min="2570" max="2570" width="8.5703125" style="1" customWidth="1"/>
    <col min="2571" max="2816" width="9.140625" style="1"/>
    <col min="2817" max="2818" width="24.42578125" style="1" customWidth="1"/>
    <col min="2819" max="2819" width="28.42578125" style="1" customWidth="1"/>
    <col min="2820" max="2820" width="28.5703125" style="1" customWidth="1"/>
    <col min="2821" max="2821" width="6.5703125" style="1" customWidth="1"/>
    <col min="2822" max="2822" width="11.42578125" style="1" customWidth="1"/>
    <col min="2823" max="2823" width="13.5703125" style="1" customWidth="1"/>
    <col min="2824" max="2825" width="12.42578125" style="1" customWidth="1"/>
    <col min="2826" max="2826" width="8.5703125" style="1" customWidth="1"/>
    <col min="2827" max="3072" width="9.140625" style="1"/>
    <col min="3073" max="3074" width="24.42578125" style="1" customWidth="1"/>
    <col min="3075" max="3075" width="28.42578125" style="1" customWidth="1"/>
    <col min="3076" max="3076" width="28.5703125" style="1" customWidth="1"/>
    <col min="3077" max="3077" width="6.5703125" style="1" customWidth="1"/>
    <col min="3078" max="3078" width="11.42578125" style="1" customWidth="1"/>
    <col min="3079" max="3079" width="13.5703125" style="1" customWidth="1"/>
    <col min="3080" max="3081" width="12.42578125" style="1" customWidth="1"/>
    <col min="3082" max="3082" width="8.5703125" style="1" customWidth="1"/>
    <col min="3083" max="3328" width="9.140625" style="1"/>
    <col min="3329" max="3330" width="24.42578125" style="1" customWidth="1"/>
    <col min="3331" max="3331" width="28.42578125" style="1" customWidth="1"/>
    <col min="3332" max="3332" width="28.5703125" style="1" customWidth="1"/>
    <col min="3333" max="3333" width="6.5703125" style="1" customWidth="1"/>
    <col min="3334" max="3334" width="11.42578125" style="1" customWidth="1"/>
    <col min="3335" max="3335" width="13.5703125" style="1" customWidth="1"/>
    <col min="3336" max="3337" width="12.42578125" style="1" customWidth="1"/>
    <col min="3338" max="3338" width="8.5703125" style="1" customWidth="1"/>
    <col min="3339" max="3584" width="9.140625" style="1"/>
    <col min="3585" max="3586" width="24.42578125" style="1" customWidth="1"/>
    <col min="3587" max="3587" width="28.42578125" style="1" customWidth="1"/>
    <col min="3588" max="3588" width="28.5703125" style="1" customWidth="1"/>
    <col min="3589" max="3589" width="6.5703125" style="1" customWidth="1"/>
    <col min="3590" max="3590" width="11.42578125" style="1" customWidth="1"/>
    <col min="3591" max="3591" width="13.5703125" style="1" customWidth="1"/>
    <col min="3592" max="3593" width="12.42578125" style="1" customWidth="1"/>
    <col min="3594" max="3594" width="8.5703125" style="1" customWidth="1"/>
    <col min="3595" max="3840" width="9.140625" style="1"/>
    <col min="3841" max="3842" width="24.42578125" style="1" customWidth="1"/>
    <col min="3843" max="3843" width="28.42578125" style="1" customWidth="1"/>
    <col min="3844" max="3844" width="28.5703125" style="1" customWidth="1"/>
    <col min="3845" max="3845" width="6.5703125" style="1" customWidth="1"/>
    <col min="3846" max="3846" width="11.42578125" style="1" customWidth="1"/>
    <col min="3847" max="3847" width="13.5703125" style="1" customWidth="1"/>
    <col min="3848" max="3849" width="12.42578125" style="1" customWidth="1"/>
    <col min="3850" max="3850" width="8.5703125" style="1" customWidth="1"/>
    <col min="3851" max="4096" width="9.140625" style="1"/>
    <col min="4097" max="4098" width="24.42578125" style="1" customWidth="1"/>
    <col min="4099" max="4099" width="28.42578125" style="1" customWidth="1"/>
    <col min="4100" max="4100" width="28.5703125" style="1" customWidth="1"/>
    <col min="4101" max="4101" width="6.5703125" style="1" customWidth="1"/>
    <col min="4102" max="4102" width="11.42578125" style="1" customWidth="1"/>
    <col min="4103" max="4103" width="13.5703125" style="1" customWidth="1"/>
    <col min="4104" max="4105" width="12.42578125" style="1" customWidth="1"/>
    <col min="4106" max="4106" width="8.5703125" style="1" customWidth="1"/>
    <col min="4107" max="4352" width="9.140625" style="1"/>
    <col min="4353" max="4354" width="24.42578125" style="1" customWidth="1"/>
    <col min="4355" max="4355" width="28.42578125" style="1" customWidth="1"/>
    <col min="4356" max="4356" width="28.5703125" style="1" customWidth="1"/>
    <col min="4357" max="4357" width="6.5703125" style="1" customWidth="1"/>
    <col min="4358" max="4358" width="11.42578125" style="1" customWidth="1"/>
    <col min="4359" max="4359" width="13.5703125" style="1" customWidth="1"/>
    <col min="4360" max="4361" width="12.42578125" style="1" customWidth="1"/>
    <col min="4362" max="4362" width="8.5703125" style="1" customWidth="1"/>
    <col min="4363" max="4608" width="9.140625" style="1"/>
    <col min="4609" max="4610" width="24.42578125" style="1" customWidth="1"/>
    <col min="4611" max="4611" width="28.42578125" style="1" customWidth="1"/>
    <col min="4612" max="4612" width="28.5703125" style="1" customWidth="1"/>
    <col min="4613" max="4613" width="6.5703125" style="1" customWidth="1"/>
    <col min="4614" max="4614" width="11.42578125" style="1" customWidth="1"/>
    <col min="4615" max="4615" width="13.5703125" style="1" customWidth="1"/>
    <col min="4616" max="4617" width="12.42578125" style="1" customWidth="1"/>
    <col min="4618" max="4618" width="8.5703125" style="1" customWidth="1"/>
    <col min="4619" max="4864" width="9.140625" style="1"/>
    <col min="4865" max="4866" width="24.42578125" style="1" customWidth="1"/>
    <col min="4867" max="4867" width="28.42578125" style="1" customWidth="1"/>
    <col min="4868" max="4868" width="28.5703125" style="1" customWidth="1"/>
    <col min="4869" max="4869" width="6.5703125" style="1" customWidth="1"/>
    <col min="4870" max="4870" width="11.42578125" style="1" customWidth="1"/>
    <col min="4871" max="4871" width="13.5703125" style="1" customWidth="1"/>
    <col min="4872" max="4873" width="12.42578125" style="1" customWidth="1"/>
    <col min="4874" max="4874" width="8.5703125" style="1" customWidth="1"/>
    <col min="4875" max="5120" width="9.140625" style="1"/>
    <col min="5121" max="5122" width="24.42578125" style="1" customWidth="1"/>
    <col min="5123" max="5123" width="28.42578125" style="1" customWidth="1"/>
    <col min="5124" max="5124" width="28.5703125" style="1" customWidth="1"/>
    <col min="5125" max="5125" width="6.5703125" style="1" customWidth="1"/>
    <col min="5126" max="5126" width="11.42578125" style="1" customWidth="1"/>
    <col min="5127" max="5127" width="13.5703125" style="1" customWidth="1"/>
    <col min="5128" max="5129" width="12.42578125" style="1" customWidth="1"/>
    <col min="5130" max="5130" width="8.5703125" style="1" customWidth="1"/>
    <col min="5131" max="5376" width="9.140625" style="1"/>
    <col min="5377" max="5378" width="24.42578125" style="1" customWidth="1"/>
    <col min="5379" max="5379" width="28.42578125" style="1" customWidth="1"/>
    <col min="5380" max="5380" width="28.5703125" style="1" customWidth="1"/>
    <col min="5381" max="5381" width="6.5703125" style="1" customWidth="1"/>
    <col min="5382" max="5382" width="11.42578125" style="1" customWidth="1"/>
    <col min="5383" max="5383" width="13.5703125" style="1" customWidth="1"/>
    <col min="5384" max="5385" width="12.42578125" style="1" customWidth="1"/>
    <col min="5386" max="5386" width="8.5703125" style="1" customWidth="1"/>
    <col min="5387" max="5632" width="9.140625" style="1"/>
    <col min="5633" max="5634" width="24.42578125" style="1" customWidth="1"/>
    <col min="5635" max="5635" width="28.42578125" style="1" customWidth="1"/>
    <col min="5636" max="5636" width="28.5703125" style="1" customWidth="1"/>
    <col min="5637" max="5637" width="6.5703125" style="1" customWidth="1"/>
    <col min="5638" max="5638" width="11.42578125" style="1" customWidth="1"/>
    <col min="5639" max="5639" width="13.5703125" style="1" customWidth="1"/>
    <col min="5640" max="5641" width="12.42578125" style="1" customWidth="1"/>
    <col min="5642" max="5642" width="8.5703125" style="1" customWidth="1"/>
    <col min="5643" max="5888" width="9.140625" style="1"/>
    <col min="5889" max="5890" width="24.42578125" style="1" customWidth="1"/>
    <col min="5891" max="5891" width="28.42578125" style="1" customWidth="1"/>
    <col min="5892" max="5892" width="28.5703125" style="1" customWidth="1"/>
    <col min="5893" max="5893" width="6.5703125" style="1" customWidth="1"/>
    <col min="5894" max="5894" width="11.42578125" style="1" customWidth="1"/>
    <col min="5895" max="5895" width="13.5703125" style="1" customWidth="1"/>
    <col min="5896" max="5897" width="12.42578125" style="1" customWidth="1"/>
    <col min="5898" max="5898" width="8.5703125" style="1" customWidth="1"/>
    <col min="5899" max="6144" width="9.140625" style="1"/>
    <col min="6145" max="6146" width="24.42578125" style="1" customWidth="1"/>
    <col min="6147" max="6147" width="28.42578125" style="1" customWidth="1"/>
    <col min="6148" max="6148" width="28.5703125" style="1" customWidth="1"/>
    <col min="6149" max="6149" width="6.5703125" style="1" customWidth="1"/>
    <col min="6150" max="6150" width="11.42578125" style="1" customWidth="1"/>
    <col min="6151" max="6151" width="13.5703125" style="1" customWidth="1"/>
    <col min="6152" max="6153" width="12.42578125" style="1" customWidth="1"/>
    <col min="6154" max="6154" width="8.5703125" style="1" customWidth="1"/>
    <col min="6155" max="6400" width="9.140625" style="1"/>
    <col min="6401" max="6402" width="24.42578125" style="1" customWidth="1"/>
    <col min="6403" max="6403" width="28.42578125" style="1" customWidth="1"/>
    <col min="6404" max="6404" width="28.5703125" style="1" customWidth="1"/>
    <col min="6405" max="6405" width="6.5703125" style="1" customWidth="1"/>
    <col min="6406" max="6406" width="11.42578125" style="1" customWidth="1"/>
    <col min="6407" max="6407" width="13.5703125" style="1" customWidth="1"/>
    <col min="6408" max="6409" width="12.42578125" style="1" customWidth="1"/>
    <col min="6410" max="6410" width="8.5703125" style="1" customWidth="1"/>
    <col min="6411" max="6656" width="9.140625" style="1"/>
    <col min="6657" max="6658" width="24.42578125" style="1" customWidth="1"/>
    <col min="6659" max="6659" width="28.42578125" style="1" customWidth="1"/>
    <col min="6660" max="6660" width="28.5703125" style="1" customWidth="1"/>
    <col min="6661" max="6661" width="6.5703125" style="1" customWidth="1"/>
    <col min="6662" max="6662" width="11.42578125" style="1" customWidth="1"/>
    <col min="6663" max="6663" width="13.5703125" style="1" customWidth="1"/>
    <col min="6664" max="6665" width="12.42578125" style="1" customWidth="1"/>
    <col min="6666" max="6666" width="8.5703125" style="1" customWidth="1"/>
    <col min="6667" max="6912" width="9.140625" style="1"/>
    <col min="6913" max="6914" width="24.42578125" style="1" customWidth="1"/>
    <col min="6915" max="6915" width="28.42578125" style="1" customWidth="1"/>
    <col min="6916" max="6916" width="28.5703125" style="1" customWidth="1"/>
    <col min="6917" max="6917" width="6.5703125" style="1" customWidth="1"/>
    <col min="6918" max="6918" width="11.42578125" style="1" customWidth="1"/>
    <col min="6919" max="6919" width="13.5703125" style="1" customWidth="1"/>
    <col min="6920" max="6921" width="12.42578125" style="1" customWidth="1"/>
    <col min="6922" max="6922" width="8.5703125" style="1" customWidth="1"/>
    <col min="6923" max="7168" width="9.140625" style="1"/>
    <col min="7169" max="7170" width="24.42578125" style="1" customWidth="1"/>
    <col min="7171" max="7171" width="28.42578125" style="1" customWidth="1"/>
    <col min="7172" max="7172" width="28.5703125" style="1" customWidth="1"/>
    <col min="7173" max="7173" width="6.5703125" style="1" customWidth="1"/>
    <col min="7174" max="7174" width="11.42578125" style="1" customWidth="1"/>
    <col min="7175" max="7175" width="13.5703125" style="1" customWidth="1"/>
    <col min="7176" max="7177" width="12.42578125" style="1" customWidth="1"/>
    <col min="7178" max="7178" width="8.5703125" style="1" customWidth="1"/>
    <col min="7179" max="7424" width="9.140625" style="1"/>
    <col min="7425" max="7426" width="24.42578125" style="1" customWidth="1"/>
    <col min="7427" max="7427" width="28.42578125" style="1" customWidth="1"/>
    <col min="7428" max="7428" width="28.5703125" style="1" customWidth="1"/>
    <col min="7429" max="7429" width="6.5703125" style="1" customWidth="1"/>
    <col min="7430" max="7430" width="11.42578125" style="1" customWidth="1"/>
    <col min="7431" max="7431" width="13.5703125" style="1" customWidth="1"/>
    <col min="7432" max="7433" width="12.42578125" style="1" customWidth="1"/>
    <col min="7434" max="7434" width="8.5703125" style="1" customWidth="1"/>
    <col min="7435" max="7680" width="9.140625" style="1"/>
    <col min="7681" max="7682" width="24.42578125" style="1" customWidth="1"/>
    <col min="7683" max="7683" width="28.42578125" style="1" customWidth="1"/>
    <col min="7684" max="7684" width="28.5703125" style="1" customWidth="1"/>
    <col min="7685" max="7685" width="6.5703125" style="1" customWidth="1"/>
    <col min="7686" max="7686" width="11.42578125" style="1" customWidth="1"/>
    <col min="7687" max="7687" width="13.5703125" style="1" customWidth="1"/>
    <col min="7688" max="7689" width="12.42578125" style="1" customWidth="1"/>
    <col min="7690" max="7690" width="8.5703125" style="1" customWidth="1"/>
    <col min="7691" max="7936" width="9.140625" style="1"/>
    <col min="7937" max="7938" width="24.42578125" style="1" customWidth="1"/>
    <col min="7939" max="7939" width="28.42578125" style="1" customWidth="1"/>
    <col min="7940" max="7940" width="28.5703125" style="1" customWidth="1"/>
    <col min="7941" max="7941" width="6.5703125" style="1" customWidth="1"/>
    <col min="7942" max="7942" width="11.42578125" style="1" customWidth="1"/>
    <col min="7943" max="7943" width="13.5703125" style="1" customWidth="1"/>
    <col min="7944" max="7945" width="12.42578125" style="1" customWidth="1"/>
    <col min="7946" max="7946" width="8.5703125" style="1" customWidth="1"/>
    <col min="7947" max="8192" width="9.140625" style="1"/>
    <col min="8193" max="8194" width="24.42578125" style="1" customWidth="1"/>
    <col min="8195" max="8195" width="28.42578125" style="1" customWidth="1"/>
    <col min="8196" max="8196" width="28.5703125" style="1" customWidth="1"/>
    <col min="8197" max="8197" width="6.5703125" style="1" customWidth="1"/>
    <col min="8198" max="8198" width="11.42578125" style="1" customWidth="1"/>
    <col min="8199" max="8199" width="13.5703125" style="1" customWidth="1"/>
    <col min="8200" max="8201" width="12.42578125" style="1" customWidth="1"/>
    <col min="8202" max="8202" width="8.5703125" style="1" customWidth="1"/>
    <col min="8203" max="8448" width="9.140625" style="1"/>
    <col min="8449" max="8450" width="24.42578125" style="1" customWidth="1"/>
    <col min="8451" max="8451" width="28.42578125" style="1" customWidth="1"/>
    <col min="8452" max="8452" width="28.5703125" style="1" customWidth="1"/>
    <col min="8453" max="8453" width="6.5703125" style="1" customWidth="1"/>
    <col min="8454" max="8454" width="11.42578125" style="1" customWidth="1"/>
    <col min="8455" max="8455" width="13.5703125" style="1" customWidth="1"/>
    <col min="8456" max="8457" width="12.42578125" style="1" customWidth="1"/>
    <col min="8458" max="8458" width="8.5703125" style="1" customWidth="1"/>
    <col min="8459" max="8704" width="9.140625" style="1"/>
    <col min="8705" max="8706" width="24.42578125" style="1" customWidth="1"/>
    <col min="8707" max="8707" width="28.42578125" style="1" customWidth="1"/>
    <col min="8708" max="8708" width="28.5703125" style="1" customWidth="1"/>
    <col min="8709" max="8709" width="6.5703125" style="1" customWidth="1"/>
    <col min="8710" max="8710" width="11.42578125" style="1" customWidth="1"/>
    <col min="8711" max="8711" width="13.5703125" style="1" customWidth="1"/>
    <col min="8712" max="8713" width="12.42578125" style="1" customWidth="1"/>
    <col min="8714" max="8714" width="8.5703125" style="1" customWidth="1"/>
    <col min="8715" max="8960" width="9.140625" style="1"/>
    <col min="8961" max="8962" width="24.42578125" style="1" customWidth="1"/>
    <col min="8963" max="8963" width="28.42578125" style="1" customWidth="1"/>
    <col min="8964" max="8964" width="28.5703125" style="1" customWidth="1"/>
    <col min="8965" max="8965" width="6.5703125" style="1" customWidth="1"/>
    <col min="8966" max="8966" width="11.42578125" style="1" customWidth="1"/>
    <col min="8967" max="8967" width="13.5703125" style="1" customWidth="1"/>
    <col min="8968" max="8969" width="12.42578125" style="1" customWidth="1"/>
    <col min="8970" max="8970" width="8.5703125" style="1" customWidth="1"/>
    <col min="8971" max="9216" width="9.140625" style="1"/>
    <col min="9217" max="9218" width="24.42578125" style="1" customWidth="1"/>
    <col min="9219" max="9219" width="28.42578125" style="1" customWidth="1"/>
    <col min="9220" max="9220" width="28.5703125" style="1" customWidth="1"/>
    <col min="9221" max="9221" width="6.5703125" style="1" customWidth="1"/>
    <col min="9222" max="9222" width="11.42578125" style="1" customWidth="1"/>
    <col min="9223" max="9223" width="13.5703125" style="1" customWidth="1"/>
    <col min="9224" max="9225" width="12.42578125" style="1" customWidth="1"/>
    <col min="9226" max="9226" width="8.5703125" style="1" customWidth="1"/>
    <col min="9227" max="9472" width="9.140625" style="1"/>
    <col min="9473" max="9474" width="24.42578125" style="1" customWidth="1"/>
    <col min="9475" max="9475" width="28.42578125" style="1" customWidth="1"/>
    <col min="9476" max="9476" width="28.5703125" style="1" customWidth="1"/>
    <col min="9477" max="9477" width="6.5703125" style="1" customWidth="1"/>
    <col min="9478" max="9478" width="11.42578125" style="1" customWidth="1"/>
    <col min="9479" max="9479" width="13.5703125" style="1" customWidth="1"/>
    <col min="9480" max="9481" width="12.42578125" style="1" customWidth="1"/>
    <col min="9482" max="9482" width="8.5703125" style="1" customWidth="1"/>
    <col min="9483" max="9728" width="9.140625" style="1"/>
    <col min="9729" max="9730" width="24.42578125" style="1" customWidth="1"/>
    <col min="9731" max="9731" width="28.42578125" style="1" customWidth="1"/>
    <col min="9732" max="9732" width="28.5703125" style="1" customWidth="1"/>
    <col min="9733" max="9733" width="6.5703125" style="1" customWidth="1"/>
    <col min="9734" max="9734" width="11.42578125" style="1" customWidth="1"/>
    <col min="9735" max="9735" width="13.5703125" style="1" customWidth="1"/>
    <col min="9736" max="9737" width="12.42578125" style="1" customWidth="1"/>
    <col min="9738" max="9738" width="8.5703125" style="1" customWidth="1"/>
    <col min="9739" max="9984" width="9.140625" style="1"/>
    <col min="9985" max="9986" width="24.42578125" style="1" customWidth="1"/>
    <col min="9987" max="9987" width="28.42578125" style="1" customWidth="1"/>
    <col min="9988" max="9988" width="28.5703125" style="1" customWidth="1"/>
    <col min="9989" max="9989" width="6.5703125" style="1" customWidth="1"/>
    <col min="9990" max="9990" width="11.42578125" style="1" customWidth="1"/>
    <col min="9991" max="9991" width="13.5703125" style="1" customWidth="1"/>
    <col min="9992" max="9993" width="12.42578125" style="1" customWidth="1"/>
    <col min="9994" max="9994" width="8.5703125" style="1" customWidth="1"/>
    <col min="9995" max="10240" width="9.140625" style="1"/>
    <col min="10241" max="10242" width="24.42578125" style="1" customWidth="1"/>
    <col min="10243" max="10243" width="28.42578125" style="1" customWidth="1"/>
    <col min="10244" max="10244" width="28.5703125" style="1" customWidth="1"/>
    <col min="10245" max="10245" width="6.5703125" style="1" customWidth="1"/>
    <col min="10246" max="10246" width="11.42578125" style="1" customWidth="1"/>
    <col min="10247" max="10247" width="13.5703125" style="1" customWidth="1"/>
    <col min="10248" max="10249" width="12.42578125" style="1" customWidth="1"/>
    <col min="10250" max="10250" width="8.5703125" style="1" customWidth="1"/>
    <col min="10251" max="10496" width="9.140625" style="1"/>
    <col min="10497" max="10498" width="24.42578125" style="1" customWidth="1"/>
    <col min="10499" max="10499" width="28.42578125" style="1" customWidth="1"/>
    <col min="10500" max="10500" width="28.5703125" style="1" customWidth="1"/>
    <col min="10501" max="10501" width="6.5703125" style="1" customWidth="1"/>
    <col min="10502" max="10502" width="11.42578125" style="1" customWidth="1"/>
    <col min="10503" max="10503" width="13.5703125" style="1" customWidth="1"/>
    <col min="10504" max="10505" width="12.42578125" style="1" customWidth="1"/>
    <col min="10506" max="10506" width="8.5703125" style="1" customWidth="1"/>
    <col min="10507" max="10752" width="9.140625" style="1"/>
    <col min="10753" max="10754" width="24.42578125" style="1" customWidth="1"/>
    <col min="10755" max="10755" width="28.42578125" style="1" customWidth="1"/>
    <col min="10756" max="10756" width="28.5703125" style="1" customWidth="1"/>
    <col min="10757" max="10757" width="6.5703125" style="1" customWidth="1"/>
    <col min="10758" max="10758" width="11.42578125" style="1" customWidth="1"/>
    <col min="10759" max="10759" width="13.5703125" style="1" customWidth="1"/>
    <col min="10760" max="10761" width="12.42578125" style="1" customWidth="1"/>
    <col min="10762" max="10762" width="8.5703125" style="1" customWidth="1"/>
    <col min="10763" max="11008" width="9.140625" style="1"/>
    <col min="11009" max="11010" width="24.42578125" style="1" customWidth="1"/>
    <col min="11011" max="11011" width="28.42578125" style="1" customWidth="1"/>
    <col min="11012" max="11012" width="28.5703125" style="1" customWidth="1"/>
    <col min="11013" max="11013" width="6.5703125" style="1" customWidth="1"/>
    <col min="11014" max="11014" width="11.42578125" style="1" customWidth="1"/>
    <col min="11015" max="11015" width="13.5703125" style="1" customWidth="1"/>
    <col min="11016" max="11017" width="12.42578125" style="1" customWidth="1"/>
    <col min="11018" max="11018" width="8.5703125" style="1" customWidth="1"/>
    <col min="11019" max="11264" width="9.140625" style="1"/>
    <col min="11265" max="11266" width="24.42578125" style="1" customWidth="1"/>
    <col min="11267" max="11267" width="28.42578125" style="1" customWidth="1"/>
    <col min="11268" max="11268" width="28.5703125" style="1" customWidth="1"/>
    <col min="11269" max="11269" width="6.5703125" style="1" customWidth="1"/>
    <col min="11270" max="11270" width="11.42578125" style="1" customWidth="1"/>
    <col min="11271" max="11271" width="13.5703125" style="1" customWidth="1"/>
    <col min="11272" max="11273" width="12.42578125" style="1" customWidth="1"/>
    <col min="11274" max="11274" width="8.5703125" style="1" customWidth="1"/>
    <col min="11275" max="11520" width="9.140625" style="1"/>
    <col min="11521" max="11522" width="24.42578125" style="1" customWidth="1"/>
    <col min="11523" max="11523" width="28.42578125" style="1" customWidth="1"/>
    <col min="11524" max="11524" width="28.5703125" style="1" customWidth="1"/>
    <col min="11525" max="11525" width="6.5703125" style="1" customWidth="1"/>
    <col min="11526" max="11526" width="11.42578125" style="1" customWidth="1"/>
    <col min="11527" max="11527" width="13.5703125" style="1" customWidth="1"/>
    <col min="11528" max="11529" width="12.42578125" style="1" customWidth="1"/>
    <col min="11530" max="11530" width="8.5703125" style="1" customWidth="1"/>
    <col min="11531" max="11776" width="9.140625" style="1"/>
    <col min="11777" max="11778" width="24.42578125" style="1" customWidth="1"/>
    <col min="11779" max="11779" width="28.42578125" style="1" customWidth="1"/>
    <col min="11780" max="11780" width="28.5703125" style="1" customWidth="1"/>
    <col min="11781" max="11781" width="6.5703125" style="1" customWidth="1"/>
    <col min="11782" max="11782" width="11.42578125" style="1" customWidth="1"/>
    <col min="11783" max="11783" width="13.5703125" style="1" customWidth="1"/>
    <col min="11784" max="11785" width="12.42578125" style="1" customWidth="1"/>
    <col min="11786" max="11786" width="8.5703125" style="1" customWidth="1"/>
    <col min="11787" max="12032" width="9.140625" style="1"/>
    <col min="12033" max="12034" width="24.42578125" style="1" customWidth="1"/>
    <col min="12035" max="12035" width="28.42578125" style="1" customWidth="1"/>
    <col min="12036" max="12036" width="28.5703125" style="1" customWidth="1"/>
    <col min="12037" max="12037" width="6.5703125" style="1" customWidth="1"/>
    <col min="12038" max="12038" width="11.42578125" style="1" customWidth="1"/>
    <col min="12039" max="12039" width="13.5703125" style="1" customWidth="1"/>
    <col min="12040" max="12041" width="12.42578125" style="1" customWidth="1"/>
    <col min="12042" max="12042" width="8.5703125" style="1" customWidth="1"/>
    <col min="12043" max="12288" width="9.140625" style="1"/>
    <col min="12289" max="12290" width="24.42578125" style="1" customWidth="1"/>
    <col min="12291" max="12291" width="28.42578125" style="1" customWidth="1"/>
    <col min="12292" max="12292" width="28.5703125" style="1" customWidth="1"/>
    <col min="12293" max="12293" width="6.5703125" style="1" customWidth="1"/>
    <col min="12294" max="12294" width="11.42578125" style="1" customWidth="1"/>
    <col min="12295" max="12295" width="13.5703125" style="1" customWidth="1"/>
    <col min="12296" max="12297" width="12.42578125" style="1" customWidth="1"/>
    <col min="12298" max="12298" width="8.5703125" style="1" customWidth="1"/>
    <col min="12299" max="12544" width="9.140625" style="1"/>
    <col min="12545" max="12546" width="24.42578125" style="1" customWidth="1"/>
    <col min="12547" max="12547" width="28.42578125" style="1" customWidth="1"/>
    <col min="12548" max="12548" width="28.5703125" style="1" customWidth="1"/>
    <col min="12549" max="12549" width="6.5703125" style="1" customWidth="1"/>
    <col min="12550" max="12550" width="11.42578125" style="1" customWidth="1"/>
    <col min="12551" max="12551" width="13.5703125" style="1" customWidth="1"/>
    <col min="12552" max="12553" width="12.42578125" style="1" customWidth="1"/>
    <col min="12554" max="12554" width="8.5703125" style="1" customWidth="1"/>
    <col min="12555" max="12800" width="9.140625" style="1"/>
    <col min="12801" max="12802" width="24.42578125" style="1" customWidth="1"/>
    <col min="12803" max="12803" width="28.42578125" style="1" customWidth="1"/>
    <col min="12804" max="12804" width="28.5703125" style="1" customWidth="1"/>
    <col min="12805" max="12805" width="6.5703125" style="1" customWidth="1"/>
    <col min="12806" max="12806" width="11.42578125" style="1" customWidth="1"/>
    <col min="12807" max="12807" width="13.5703125" style="1" customWidth="1"/>
    <col min="12808" max="12809" width="12.42578125" style="1" customWidth="1"/>
    <col min="12810" max="12810" width="8.5703125" style="1" customWidth="1"/>
    <col min="12811" max="13056" width="9.140625" style="1"/>
    <col min="13057" max="13058" width="24.42578125" style="1" customWidth="1"/>
    <col min="13059" max="13059" width="28.42578125" style="1" customWidth="1"/>
    <col min="13060" max="13060" width="28.5703125" style="1" customWidth="1"/>
    <col min="13061" max="13061" width="6.5703125" style="1" customWidth="1"/>
    <col min="13062" max="13062" width="11.42578125" style="1" customWidth="1"/>
    <col min="13063" max="13063" width="13.5703125" style="1" customWidth="1"/>
    <col min="13064" max="13065" width="12.42578125" style="1" customWidth="1"/>
    <col min="13066" max="13066" width="8.5703125" style="1" customWidth="1"/>
    <col min="13067" max="13312" width="9.140625" style="1"/>
    <col min="13313" max="13314" width="24.42578125" style="1" customWidth="1"/>
    <col min="13315" max="13315" width="28.42578125" style="1" customWidth="1"/>
    <col min="13316" max="13316" width="28.5703125" style="1" customWidth="1"/>
    <col min="13317" max="13317" width="6.5703125" style="1" customWidth="1"/>
    <col min="13318" max="13318" width="11.42578125" style="1" customWidth="1"/>
    <col min="13319" max="13319" width="13.5703125" style="1" customWidth="1"/>
    <col min="13320" max="13321" width="12.42578125" style="1" customWidth="1"/>
    <col min="13322" max="13322" width="8.5703125" style="1" customWidth="1"/>
    <col min="13323" max="13568" width="9.140625" style="1"/>
    <col min="13569" max="13570" width="24.42578125" style="1" customWidth="1"/>
    <col min="13571" max="13571" width="28.42578125" style="1" customWidth="1"/>
    <col min="13572" max="13572" width="28.5703125" style="1" customWidth="1"/>
    <col min="13573" max="13573" width="6.5703125" style="1" customWidth="1"/>
    <col min="13574" max="13574" width="11.42578125" style="1" customWidth="1"/>
    <col min="13575" max="13575" width="13.5703125" style="1" customWidth="1"/>
    <col min="13576" max="13577" width="12.42578125" style="1" customWidth="1"/>
    <col min="13578" max="13578" width="8.5703125" style="1" customWidth="1"/>
    <col min="13579" max="13824" width="9.140625" style="1"/>
    <col min="13825" max="13826" width="24.42578125" style="1" customWidth="1"/>
    <col min="13827" max="13827" width="28.42578125" style="1" customWidth="1"/>
    <col min="13828" max="13828" width="28.5703125" style="1" customWidth="1"/>
    <col min="13829" max="13829" width="6.5703125" style="1" customWidth="1"/>
    <col min="13830" max="13830" width="11.42578125" style="1" customWidth="1"/>
    <col min="13831" max="13831" width="13.5703125" style="1" customWidth="1"/>
    <col min="13832" max="13833" width="12.42578125" style="1" customWidth="1"/>
    <col min="13834" max="13834" width="8.5703125" style="1" customWidth="1"/>
    <col min="13835" max="14080" width="9.140625" style="1"/>
    <col min="14081" max="14082" width="24.42578125" style="1" customWidth="1"/>
    <col min="14083" max="14083" width="28.42578125" style="1" customWidth="1"/>
    <col min="14084" max="14084" width="28.5703125" style="1" customWidth="1"/>
    <col min="14085" max="14085" width="6.5703125" style="1" customWidth="1"/>
    <col min="14086" max="14086" width="11.42578125" style="1" customWidth="1"/>
    <col min="14087" max="14087" width="13.5703125" style="1" customWidth="1"/>
    <col min="14088" max="14089" width="12.42578125" style="1" customWidth="1"/>
    <col min="14090" max="14090" width="8.5703125" style="1" customWidth="1"/>
    <col min="14091" max="14336" width="9.140625" style="1"/>
    <col min="14337" max="14338" width="24.42578125" style="1" customWidth="1"/>
    <col min="14339" max="14339" width="28.42578125" style="1" customWidth="1"/>
    <col min="14340" max="14340" width="28.5703125" style="1" customWidth="1"/>
    <col min="14341" max="14341" width="6.5703125" style="1" customWidth="1"/>
    <col min="14342" max="14342" width="11.42578125" style="1" customWidth="1"/>
    <col min="14343" max="14343" width="13.5703125" style="1" customWidth="1"/>
    <col min="14344" max="14345" width="12.42578125" style="1" customWidth="1"/>
    <col min="14346" max="14346" width="8.5703125" style="1" customWidth="1"/>
    <col min="14347" max="14592" width="9.140625" style="1"/>
    <col min="14593" max="14594" width="24.42578125" style="1" customWidth="1"/>
    <col min="14595" max="14595" width="28.42578125" style="1" customWidth="1"/>
    <col min="14596" max="14596" width="28.5703125" style="1" customWidth="1"/>
    <col min="14597" max="14597" width="6.5703125" style="1" customWidth="1"/>
    <col min="14598" max="14598" width="11.42578125" style="1" customWidth="1"/>
    <col min="14599" max="14599" width="13.5703125" style="1" customWidth="1"/>
    <col min="14600" max="14601" width="12.42578125" style="1" customWidth="1"/>
    <col min="14602" max="14602" width="8.5703125" style="1" customWidth="1"/>
    <col min="14603" max="14848" width="9.140625" style="1"/>
    <col min="14849" max="14850" width="24.42578125" style="1" customWidth="1"/>
    <col min="14851" max="14851" width="28.42578125" style="1" customWidth="1"/>
    <col min="14852" max="14852" width="28.5703125" style="1" customWidth="1"/>
    <col min="14853" max="14853" width="6.5703125" style="1" customWidth="1"/>
    <col min="14854" max="14854" width="11.42578125" style="1" customWidth="1"/>
    <col min="14855" max="14855" width="13.5703125" style="1" customWidth="1"/>
    <col min="14856" max="14857" width="12.42578125" style="1" customWidth="1"/>
    <col min="14858" max="14858" width="8.5703125" style="1" customWidth="1"/>
    <col min="14859" max="15104" width="9.140625" style="1"/>
    <col min="15105" max="15106" width="24.42578125" style="1" customWidth="1"/>
    <col min="15107" max="15107" width="28.42578125" style="1" customWidth="1"/>
    <col min="15108" max="15108" width="28.5703125" style="1" customWidth="1"/>
    <col min="15109" max="15109" width="6.5703125" style="1" customWidth="1"/>
    <col min="15110" max="15110" width="11.42578125" style="1" customWidth="1"/>
    <col min="15111" max="15111" width="13.5703125" style="1" customWidth="1"/>
    <col min="15112" max="15113" width="12.42578125" style="1" customWidth="1"/>
    <col min="15114" max="15114" width="8.5703125" style="1" customWidth="1"/>
    <col min="15115" max="15360" width="9.140625" style="1"/>
    <col min="15361" max="15362" width="24.42578125" style="1" customWidth="1"/>
    <col min="15363" max="15363" width="28.42578125" style="1" customWidth="1"/>
    <col min="15364" max="15364" width="28.5703125" style="1" customWidth="1"/>
    <col min="15365" max="15365" width="6.5703125" style="1" customWidth="1"/>
    <col min="15366" max="15366" width="11.42578125" style="1" customWidth="1"/>
    <col min="15367" max="15367" width="13.5703125" style="1" customWidth="1"/>
    <col min="15368" max="15369" width="12.42578125" style="1" customWidth="1"/>
    <col min="15370" max="15370" width="8.5703125" style="1" customWidth="1"/>
    <col min="15371" max="15616" width="9.140625" style="1"/>
    <col min="15617" max="15618" width="24.42578125" style="1" customWidth="1"/>
    <col min="15619" max="15619" width="28.42578125" style="1" customWidth="1"/>
    <col min="15620" max="15620" width="28.5703125" style="1" customWidth="1"/>
    <col min="15621" max="15621" width="6.5703125" style="1" customWidth="1"/>
    <col min="15622" max="15622" width="11.42578125" style="1" customWidth="1"/>
    <col min="15623" max="15623" width="13.5703125" style="1" customWidth="1"/>
    <col min="15624" max="15625" width="12.42578125" style="1" customWidth="1"/>
    <col min="15626" max="15626" width="8.5703125" style="1" customWidth="1"/>
    <col min="15627" max="15872" width="9.140625" style="1"/>
    <col min="15873" max="15874" width="24.42578125" style="1" customWidth="1"/>
    <col min="15875" max="15875" width="28.42578125" style="1" customWidth="1"/>
    <col min="15876" max="15876" width="28.5703125" style="1" customWidth="1"/>
    <col min="15877" max="15877" width="6.5703125" style="1" customWidth="1"/>
    <col min="15878" max="15878" width="11.42578125" style="1" customWidth="1"/>
    <col min="15879" max="15879" width="13.5703125" style="1" customWidth="1"/>
    <col min="15880" max="15881" width="12.42578125" style="1" customWidth="1"/>
    <col min="15882" max="15882" width="8.5703125" style="1" customWidth="1"/>
    <col min="15883" max="16128" width="9.140625" style="1"/>
    <col min="16129" max="16130" width="24.42578125" style="1" customWidth="1"/>
    <col min="16131" max="16131" width="28.42578125" style="1" customWidth="1"/>
    <col min="16132" max="16132" width="28.5703125" style="1" customWidth="1"/>
    <col min="16133" max="16133" width="6.5703125" style="1" customWidth="1"/>
    <col min="16134" max="16134" width="11.42578125" style="1" customWidth="1"/>
    <col min="16135" max="16135" width="13.5703125" style="1" customWidth="1"/>
    <col min="16136" max="16137" width="12.42578125" style="1" customWidth="1"/>
    <col min="16138" max="16138" width="8.5703125" style="1" customWidth="1"/>
    <col min="16139" max="16384" width="9.140625" style="1"/>
  </cols>
  <sheetData>
    <row r="1" spans="1:10" ht="15.75" x14ac:dyDescent="0.25">
      <c r="A1" s="4" t="s">
        <v>14</v>
      </c>
      <c r="B1" s="5" t="s">
        <v>15</v>
      </c>
      <c r="C1" s="4" t="s">
        <v>16</v>
      </c>
      <c r="D1" s="6"/>
      <c r="E1" s="6"/>
      <c r="F1" s="7"/>
      <c r="G1" s="7"/>
      <c r="H1" s="7"/>
      <c r="I1" s="8"/>
      <c r="J1" s="9"/>
    </row>
    <row r="3" spans="1:10" x14ac:dyDescent="0.25">
      <c r="A3" s="3">
        <v>1010</v>
      </c>
      <c r="B3" s="10" t="s">
        <v>17</v>
      </c>
      <c r="C3" s="1" t="s">
        <v>18</v>
      </c>
    </row>
    <row r="4" spans="1:10" x14ac:dyDescent="0.25">
      <c r="A4" s="3">
        <v>1020</v>
      </c>
      <c r="B4" s="10" t="s">
        <v>19</v>
      </c>
      <c r="C4" s="1" t="s">
        <v>20</v>
      </c>
    </row>
    <row r="5" spans="1:10" x14ac:dyDescent="0.25">
      <c r="A5" s="3">
        <v>1030</v>
      </c>
      <c r="B5" s="10" t="s">
        <v>21</v>
      </c>
      <c r="C5" s="1" t="s">
        <v>22</v>
      </c>
    </row>
    <row r="6" spans="1:10" x14ac:dyDescent="0.25">
      <c r="A6" s="3">
        <v>1040</v>
      </c>
      <c r="B6" s="10" t="s">
        <v>23</v>
      </c>
      <c r="C6" s="1" t="s">
        <v>24</v>
      </c>
    </row>
    <row r="7" spans="1:10" x14ac:dyDescent="0.25">
      <c r="A7" s="3">
        <v>1050</v>
      </c>
      <c r="B7" s="10" t="s">
        <v>25</v>
      </c>
      <c r="C7" s="1" t="s">
        <v>26</v>
      </c>
    </row>
    <row r="8" spans="1:10" x14ac:dyDescent="0.25">
      <c r="A8" s="3">
        <v>1060</v>
      </c>
      <c r="B8" s="10" t="s">
        <v>27</v>
      </c>
      <c r="C8" s="1" t="s">
        <v>28</v>
      </c>
    </row>
    <row r="9" spans="1:10" x14ac:dyDescent="0.25">
      <c r="A9" s="3">
        <v>1070</v>
      </c>
      <c r="B9" s="10" t="s">
        <v>29</v>
      </c>
      <c r="C9" s="1" t="s">
        <v>30</v>
      </c>
    </row>
    <row r="10" spans="1:10" x14ac:dyDescent="0.25">
      <c r="A10" s="3">
        <v>1080</v>
      </c>
      <c r="B10" s="10" t="s">
        <v>31</v>
      </c>
      <c r="C10" s="1" t="s">
        <v>32</v>
      </c>
    </row>
    <row r="11" spans="1:10" x14ac:dyDescent="0.25">
      <c r="A11" s="3">
        <v>1090</v>
      </c>
      <c r="B11" s="10" t="s">
        <v>33</v>
      </c>
      <c r="C11" s="1" t="s">
        <v>34</v>
      </c>
    </row>
    <row r="12" spans="1:10" x14ac:dyDescent="0.25">
      <c r="A12" s="3">
        <v>1100</v>
      </c>
      <c r="B12" s="10" t="s">
        <v>35</v>
      </c>
      <c r="C12" s="1" t="s">
        <v>36</v>
      </c>
    </row>
    <row r="13" spans="1:10" x14ac:dyDescent="0.25">
      <c r="A13" s="3">
        <v>1110</v>
      </c>
      <c r="B13" s="10" t="s">
        <v>37</v>
      </c>
      <c r="C13" s="1" t="s">
        <v>38</v>
      </c>
    </row>
    <row r="14" spans="1:10" x14ac:dyDescent="0.25">
      <c r="A14" s="3">
        <v>1120</v>
      </c>
      <c r="B14" s="10" t="s">
        <v>39</v>
      </c>
      <c r="C14" s="1" t="s">
        <v>40</v>
      </c>
      <c r="J14" s="14"/>
    </row>
    <row r="15" spans="1:10" x14ac:dyDescent="0.25">
      <c r="A15" s="3">
        <v>1130</v>
      </c>
      <c r="B15" s="10" t="s">
        <v>41</v>
      </c>
      <c r="C15" s="1" t="s">
        <v>42</v>
      </c>
    </row>
    <row r="16" spans="1:10" x14ac:dyDescent="0.25">
      <c r="A16" s="3">
        <v>1140</v>
      </c>
      <c r="B16" s="10" t="s">
        <v>43</v>
      </c>
      <c r="C16" s="1" t="s">
        <v>44</v>
      </c>
    </row>
    <row r="17" spans="1:3" x14ac:dyDescent="0.25">
      <c r="A17" s="3">
        <v>1150</v>
      </c>
      <c r="B17" s="10" t="s">
        <v>45</v>
      </c>
      <c r="C17" s="1" t="s">
        <v>46</v>
      </c>
    </row>
    <row r="18" spans="1:3" x14ac:dyDescent="0.25">
      <c r="A18" s="3">
        <v>1160</v>
      </c>
      <c r="B18" s="10" t="s">
        <v>47</v>
      </c>
      <c r="C18" s="1" t="s">
        <v>48</v>
      </c>
    </row>
    <row r="19" spans="1:3" x14ac:dyDescent="0.25">
      <c r="A19" s="3">
        <v>1170</v>
      </c>
      <c r="B19" s="10" t="s">
        <v>49</v>
      </c>
      <c r="C19" s="1" t="s">
        <v>50</v>
      </c>
    </row>
    <row r="20" spans="1:3" x14ac:dyDescent="0.25">
      <c r="A20" s="3">
        <v>1180</v>
      </c>
      <c r="B20" s="10" t="s">
        <v>51</v>
      </c>
      <c r="C20" s="1" t="s">
        <v>52</v>
      </c>
    </row>
    <row r="21" spans="1:3" x14ac:dyDescent="0.25">
      <c r="A21" s="3">
        <v>1190</v>
      </c>
      <c r="B21" s="10" t="s">
        <v>53</v>
      </c>
      <c r="C21" s="1" t="s">
        <v>54</v>
      </c>
    </row>
    <row r="22" spans="1:3" x14ac:dyDescent="0.25">
      <c r="A22" s="3">
        <v>1200</v>
      </c>
      <c r="B22" s="10" t="s">
        <v>55</v>
      </c>
      <c r="C22" s="1" t="s">
        <v>56</v>
      </c>
    </row>
    <row r="23" spans="1:3" x14ac:dyDescent="0.25">
      <c r="A23" s="3">
        <v>1210</v>
      </c>
      <c r="B23" s="10" t="s">
        <v>57</v>
      </c>
      <c r="C23" s="1" t="s">
        <v>58</v>
      </c>
    </row>
    <row r="24" spans="1:3" x14ac:dyDescent="0.25">
      <c r="A24" s="3">
        <v>1220</v>
      </c>
      <c r="B24" s="10" t="s">
        <v>59</v>
      </c>
      <c r="C24" s="1" t="s">
        <v>60</v>
      </c>
    </row>
    <row r="25" spans="1:3" x14ac:dyDescent="0.25">
      <c r="A25" s="15">
        <v>2010</v>
      </c>
      <c r="B25" s="10" t="s">
        <v>61</v>
      </c>
      <c r="C25" s="1" t="s">
        <v>62</v>
      </c>
    </row>
    <row r="26" spans="1:3" x14ac:dyDescent="0.25">
      <c r="A26" s="15">
        <v>2020</v>
      </c>
      <c r="B26" s="10" t="s">
        <v>63</v>
      </c>
      <c r="C26" s="1" t="s">
        <v>64</v>
      </c>
    </row>
    <row r="27" spans="1:3" x14ac:dyDescent="0.25">
      <c r="A27" s="15">
        <v>2030</v>
      </c>
      <c r="B27" s="10" t="s">
        <v>65</v>
      </c>
      <c r="C27" s="1" t="s">
        <v>66</v>
      </c>
    </row>
    <row r="28" spans="1:3" x14ac:dyDescent="0.25">
      <c r="A28" s="15">
        <v>2040</v>
      </c>
      <c r="B28" s="10" t="s">
        <v>67</v>
      </c>
      <c r="C28" s="1" t="s">
        <v>68</v>
      </c>
    </row>
    <row r="29" spans="1:3" x14ac:dyDescent="0.25">
      <c r="A29" s="15">
        <v>2050</v>
      </c>
      <c r="B29" s="10" t="s">
        <v>69</v>
      </c>
      <c r="C29" s="1" t="s">
        <v>70</v>
      </c>
    </row>
    <row r="30" spans="1:3" x14ac:dyDescent="0.25">
      <c r="A30" s="15">
        <v>3010</v>
      </c>
      <c r="B30" s="10" t="s">
        <v>71</v>
      </c>
      <c r="C30" s="1" t="s">
        <v>72</v>
      </c>
    </row>
    <row r="113" spans="3:3" x14ac:dyDescent="0.25">
      <c r="C113" s="16"/>
    </row>
    <row r="164" spans="4:4" x14ac:dyDescent="0.25">
      <c r="D164" s="16"/>
    </row>
    <row r="220" spans="4:4" x14ac:dyDescent="0.25">
      <c r="D220" s="16"/>
    </row>
    <row r="256" spans="1:1" x14ac:dyDescent="0.25">
      <c r="A256" s="17"/>
    </row>
    <row r="266" spans="3:3" x14ac:dyDescent="0.25">
      <c r="C266" s="18"/>
    </row>
    <row r="277" spans="4:4" x14ac:dyDescent="0.25">
      <c r="D277" s="16"/>
    </row>
    <row r="317" spans="3:3" x14ac:dyDescent="0.25">
      <c r="C317" s="16"/>
    </row>
    <row r="421" spans="4:4" x14ac:dyDescent="0.25">
      <c r="D421" s="16"/>
    </row>
    <row r="512" spans="3:3" x14ac:dyDescent="0.25">
      <c r="C512" s="16"/>
    </row>
    <row r="580" spans="9:9" x14ac:dyDescent="0.25">
      <c r="I580" s="16"/>
    </row>
    <row r="608" spans="4:4" x14ac:dyDescent="0.25">
      <c r="D608" s="16"/>
    </row>
    <row r="611" spans="5:5" x14ac:dyDescent="0.25">
      <c r="E611" s="16"/>
    </row>
    <row r="746" spans="9:9" x14ac:dyDescent="0.25">
      <c r="I746" s="16"/>
    </row>
    <row r="778" spans="3:3" x14ac:dyDescent="0.25">
      <c r="C778" s="16"/>
    </row>
    <row r="820" spans="3:3" x14ac:dyDescent="0.25">
      <c r="C820" s="16"/>
    </row>
    <row r="933" spans="1:8" x14ac:dyDescent="0.25">
      <c r="H933" s="12"/>
    </row>
    <row r="934" spans="1:8" x14ac:dyDescent="0.25">
      <c r="H934" s="12"/>
    </row>
    <row r="935" spans="1:8" x14ac:dyDescent="0.25">
      <c r="H935" s="12"/>
    </row>
    <row r="936" spans="1:8" x14ac:dyDescent="0.25">
      <c r="H936" s="12"/>
    </row>
    <row r="937" spans="1:8" x14ac:dyDescent="0.25">
      <c r="H937" s="12"/>
    </row>
    <row r="938" spans="1:8" x14ac:dyDescent="0.25">
      <c r="H938" s="12"/>
    </row>
    <row r="939" spans="1:8" x14ac:dyDescent="0.25">
      <c r="H939" s="12"/>
    </row>
    <row r="940" spans="1:8" x14ac:dyDescent="0.25">
      <c r="H940" s="12"/>
    </row>
    <row r="941" spans="1:8" x14ac:dyDescent="0.25">
      <c r="H941" s="12"/>
    </row>
    <row r="942" spans="1:8" x14ac:dyDescent="0.25">
      <c r="G942" s="14"/>
    </row>
    <row r="943" spans="1:8" x14ac:dyDescent="0.25">
      <c r="A943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8:A16"/>
  <sheetViews>
    <sheetView workbookViewId="0">
      <selection activeCell="E34" sqref="E34"/>
    </sheetView>
  </sheetViews>
  <sheetFormatPr defaultRowHeight="15" x14ac:dyDescent="0.25"/>
  <cols>
    <col min="1" max="1" width="16.7109375" bestFit="1" customWidth="1"/>
  </cols>
  <sheetData>
    <row r="8" spans="1:1" x14ac:dyDescent="0.25">
      <c r="A8" t="s">
        <v>77</v>
      </c>
    </row>
    <row r="13" spans="1:1" x14ac:dyDescent="0.25">
      <c r="A13" t="s">
        <v>74</v>
      </c>
    </row>
    <row r="14" spans="1:1" x14ac:dyDescent="0.25">
      <c r="A14" t="s">
        <v>75</v>
      </c>
    </row>
    <row r="16" spans="1:1" x14ac:dyDescent="0.25">
      <c r="A16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2018</vt:lpstr>
      <vt:lpstr>District Chart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Lindsay McCullough</dc:creator>
  <cp:lastModifiedBy>Nicole Medley</cp:lastModifiedBy>
  <cp:lastPrinted>2018-10-01T19:04:11Z</cp:lastPrinted>
  <dcterms:created xsi:type="dcterms:W3CDTF">2013-12-31T20:49:27Z</dcterms:created>
  <dcterms:modified xsi:type="dcterms:W3CDTF">2020-03-12T19:11:00Z</dcterms:modified>
</cp:coreProperties>
</file>